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6-2027\Rose e disponibili\"/>
    </mc:Choice>
  </mc:AlternateContent>
  <xr:revisionPtr revIDLastSave="0" documentId="13_ncr:1_{8CE74B66-B873-4A02-A2BA-D51577A0D9E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se" sheetId="1" r:id="rId1"/>
    <sheet name="Disponibili" sheetId="2" r:id="rId2"/>
    <sheet name="COMPROPRIETA" sheetId="9" state="hidden" r:id="rId3"/>
    <sheet name="INCEDIBILI" sheetId="8" state="hidden" r:id="rId4"/>
    <sheet name="ASTE" sheetId="7" state="hidden" r:id="rId5"/>
    <sheet name="CALCIOMERCATO" sheetId="6" state="hidden" r:id="rId6"/>
  </sheets>
  <definedNames>
    <definedName name="_xlnm._FilterDatabase" localSheetId="1" hidden="1">Disponibili!$A$1:$I$452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0" i="1" l="1"/>
  <c r="L80" i="1"/>
  <c r="F80" i="1"/>
  <c r="R42" i="1"/>
  <c r="L42" i="1"/>
  <c r="F42" i="1"/>
  <c r="R4" i="1"/>
  <c r="L4" i="1"/>
  <c r="F4" i="1"/>
  <c r="R12" i="6" l="1"/>
  <c r="R11" i="6"/>
  <c r="R10" i="6"/>
  <c r="R9" i="6"/>
  <c r="R8" i="6"/>
  <c r="R7" i="6"/>
  <c r="R6" i="6"/>
  <c r="R5" i="6"/>
  <c r="R4" i="6"/>
  <c r="R3" i="6"/>
  <c r="S12" i="6" l="1"/>
  <c r="Q12" i="6"/>
  <c r="O12" i="6"/>
  <c r="N12" i="6"/>
  <c r="M12" i="6"/>
  <c r="L12" i="6"/>
  <c r="K12" i="6"/>
  <c r="J12" i="6"/>
  <c r="I12" i="6"/>
  <c r="H12" i="6"/>
  <c r="S11" i="6"/>
  <c r="Q11" i="6"/>
  <c r="O11" i="6"/>
  <c r="N11" i="6"/>
  <c r="M11" i="6"/>
  <c r="L11" i="6"/>
  <c r="K11" i="6"/>
  <c r="J11" i="6"/>
  <c r="I11" i="6"/>
  <c r="H11" i="6"/>
  <c r="S10" i="6"/>
  <c r="Q10" i="6"/>
  <c r="O10" i="6"/>
  <c r="N10" i="6"/>
  <c r="M10" i="6"/>
  <c r="L10" i="6"/>
  <c r="K10" i="6"/>
  <c r="J10" i="6"/>
  <c r="I10" i="6"/>
  <c r="H10" i="6"/>
  <c r="S9" i="6"/>
  <c r="Q9" i="6"/>
  <c r="O9" i="6"/>
  <c r="N9" i="6"/>
  <c r="M9" i="6"/>
  <c r="L9" i="6"/>
  <c r="K9" i="6"/>
  <c r="J9" i="6"/>
  <c r="I9" i="6"/>
  <c r="H9" i="6"/>
  <c r="S8" i="6"/>
  <c r="Q8" i="6"/>
  <c r="O8" i="6"/>
  <c r="N8" i="6"/>
  <c r="M8" i="6"/>
  <c r="L8" i="6"/>
  <c r="K8" i="6"/>
  <c r="J8" i="6"/>
  <c r="I8" i="6"/>
  <c r="H8" i="6"/>
  <c r="S7" i="6"/>
  <c r="Q7" i="6"/>
  <c r="O7" i="6"/>
  <c r="N7" i="6"/>
  <c r="M7" i="6"/>
  <c r="L7" i="6"/>
  <c r="K7" i="6"/>
  <c r="J7" i="6"/>
  <c r="I7" i="6"/>
  <c r="H7" i="6"/>
  <c r="S6" i="6"/>
  <c r="Q6" i="6"/>
  <c r="O6" i="6"/>
  <c r="N6" i="6"/>
  <c r="M6" i="6"/>
  <c r="L6" i="6"/>
  <c r="K6" i="6"/>
  <c r="J6" i="6"/>
  <c r="I6" i="6"/>
  <c r="H6" i="6"/>
  <c r="S5" i="6"/>
  <c r="Q5" i="6"/>
  <c r="O5" i="6"/>
  <c r="N5" i="6"/>
  <c r="M5" i="6"/>
  <c r="L5" i="6"/>
  <c r="K5" i="6"/>
  <c r="J5" i="6"/>
  <c r="I5" i="6"/>
  <c r="H5" i="6"/>
  <c r="S4" i="6"/>
  <c r="Q4" i="6"/>
  <c r="O4" i="6"/>
  <c r="N4" i="6"/>
  <c r="M4" i="6"/>
  <c r="L4" i="6"/>
  <c r="K4" i="6"/>
  <c r="J4" i="6"/>
  <c r="I4" i="6"/>
  <c r="H4" i="6"/>
  <c r="S3" i="6"/>
  <c r="O3" i="6"/>
  <c r="J3" i="6"/>
  <c r="L3" i="6" s="1"/>
  <c r="I3" i="6"/>
  <c r="H3" i="6"/>
  <c r="N3" i="6" s="1"/>
  <c r="P9" i="6" l="1"/>
  <c r="P5" i="6"/>
  <c r="P6" i="6"/>
  <c r="P10" i="6"/>
  <c r="P8" i="6"/>
  <c r="P12" i="6"/>
  <c r="P4" i="6"/>
  <c r="P7" i="6"/>
  <c r="P11" i="6"/>
  <c r="K3" i="6"/>
  <c r="Q3" i="6" s="1"/>
  <c r="P3" i="6" l="1"/>
  <c r="M3" i="6"/>
  <c r="V20" i="8"/>
  <c r="W20" i="8" s="1"/>
  <c r="D2" i="8" s="1"/>
  <c r="H25" i="7" l="1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B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F4" i="7"/>
  <c r="L22" i="7" s="1"/>
  <c r="AB18" i="9"/>
  <c r="AB17" i="9"/>
  <c r="AB16" i="9"/>
  <c r="AB15" i="9"/>
  <c r="AB14" i="9"/>
  <c r="AB13" i="9"/>
  <c r="AB12" i="9"/>
  <c r="AB11" i="9"/>
  <c r="AB10" i="9"/>
  <c r="AB9" i="9"/>
  <c r="AB8" i="9"/>
  <c r="AB7" i="9"/>
  <c r="AB6" i="9"/>
  <c r="AB5" i="9"/>
  <c r="AB4" i="9"/>
  <c r="AA18" i="9" s="1"/>
  <c r="Z18" i="9" s="1"/>
  <c r="L18" i="9"/>
  <c r="I18" i="9"/>
  <c r="H18" i="9"/>
  <c r="G18" i="9"/>
  <c r="F18" i="9"/>
  <c r="L17" i="9"/>
  <c r="I17" i="9"/>
  <c r="H17" i="9"/>
  <c r="G17" i="9"/>
  <c r="F17" i="9"/>
  <c r="L16" i="9"/>
  <c r="I16" i="9"/>
  <c r="H16" i="9"/>
  <c r="G16" i="9"/>
  <c r="F16" i="9"/>
  <c r="L15" i="9"/>
  <c r="I15" i="9"/>
  <c r="H15" i="9"/>
  <c r="G15" i="9"/>
  <c r="F15" i="9"/>
  <c r="L14" i="9"/>
  <c r="I14" i="9"/>
  <c r="H14" i="9"/>
  <c r="G14" i="9"/>
  <c r="F14" i="9"/>
  <c r="L13" i="9"/>
  <c r="I13" i="9"/>
  <c r="H13" i="9"/>
  <c r="G13" i="9"/>
  <c r="F13" i="9"/>
  <c r="L12" i="9"/>
  <c r="I12" i="9"/>
  <c r="H12" i="9"/>
  <c r="G12" i="9"/>
  <c r="F12" i="9"/>
  <c r="L11" i="9"/>
  <c r="I11" i="9"/>
  <c r="H11" i="9"/>
  <c r="G11" i="9"/>
  <c r="F11" i="9"/>
  <c r="L10" i="9"/>
  <c r="I10" i="9"/>
  <c r="H10" i="9"/>
  <c r="G10" i="9"/>
  <c r="F10" i="9"/>
  <c r="L9" i="9"/>
  <c r="I9" i="9"/>
  <c r="H9" i="9"/>
  <c r="G9" i="9"/>
  <c r="F9" i="9"/>
  <c r="L8" i="9"/>
  <c r="I8" i="9"/>
  <c r="H8" i="9"/>
  <c r="G8" i="9"/>
  <c r="F8" i="9"/>
  <c r="L7" i="9"/>
  <c r="I7" i="9"/>
  <c r="H7" i="9"/>
  <c r="G7" i="9"/>
  <c r="F7" i="9"/>
  <c r="L6" i="9"/>
  <c r="I6" i="9"/>
  <c r="H6" i="9"/>
  <c r="G6" i="9"/>
  <c r="F6" i="9"/>
  <c r="I5" i="9"/>
  <c r="G5" i="9"/>
  <c r="H5" i="9" s="1"/>
  <c r="F5" i="9"/>
  <c r="L5" i="9" s="1"/>
  <c r="I4" i="9"/>
  <c r="G4" i="9"/>
  <c r="F4" i="9"/>
  <c r="L4" i="9" s="1"/>
  <c r="I3" i="9"/>
  <c r="F14" i="8"/>
  <c r="E14" i="8"/>
  <c r="F13" i="8"/>
  <c r="E13" i="8"/>
  <c r="F12" i="8"/>
  <c r="E12" i="8"/>
  <c r="F11" i="8"/>
  <c r="E11" i="8"/>
  <c r="F10" i="8"/>
  <c r="E10" i="8"/>
  <c r="F9" i="8"/>
  <c r="E9" i="8"/>
  <c r="F8" i="8"/>
  <c r="E8" i="8"/>
  <c r="F7" i="8"/>
  <c r="E7" i="8"/>
  <c r="F6" i="8"/>
  <c r="E6" i="8"/>
  <c r="F5" i="8"/>
  <c r="E5" i="8"/>
  <c r="F4" i="8"/>
  <c r="E4" i="8"/>
  <c r="L4" i="7" l="1"/>
  <c r="I8" i="7"/>
  <c r="I20" i="7"/>
  <c r="AA6" i="9"/>
  <c r="Z6" i="9" s="1"/>
  <c r="AA13" i="9"/>
  <c r="Z13" i="9" s="1"/>
  <c r="AA5" i="9"/>
  <c r="Z5" i="9" s="1"/>
  <c r="AA17" i="9"/>
  <c r="Z17" i="9" s="1"/>
  <c r="AA4" i="9"/>
  <c r="Z4" i="9" s="1"/>
  <c r="H4" i="9" s="1"/>
  <c r="AA9" i="9"/>
  <c r="Z9" i="9" s="1"/>
  <c r="AA8" i="9"/>
  <c r="Z8" i="9" s="1"/>
  <c r="AA12" i="9"/>
  <c r="Z12" i="9" s="1"/>
  <c r="AA16" i="9"/>
  <c r="Z16" i="9" s="1"/>
  <c r="AA7" i="9"/>
  <c r="Z7" i="9" s="1"/>
  <c r="AA11" i="9"/>
  <c r="Z11" i="9" s="1"/>
  <c r="AA15" i="9"/>
  <c r="Z15" i="9" s="1"/>
  <c r="AA10" i="9"/>
  <c r="Z10" i="9" s="1"/>
  <c r="AA14" i="9"/>
  <c r="Z14" i="9" s="1"/>
  <c r="I9" i="7"/>
  <c r="I17" i="7"/>
  <c r="I21" i="7"/>
  <c r="I25" i="7"/>
  <c r="I7" i="7"/>
  <c r="I19" i="7"/>
  <c r="I23" i="7"/>
  <c r="I18" i="7"/>
  <c r="I11" i="7"/>
  <c r="I12" i="7"/>
  <c r="I15" i="7"/>
  <c r="I24" i="7"/>
  <c r="I10" i="7"/>
  <c r="I16" i="7"/>
  <c r="L8" i="7"/>
  <c r="L20" i="7"/>
  <c r="L12" i="7"/>
  <c r="L23" i="7"/>
  <c r="G4" i="8"/>
  <c r="L5" i="7"/>
  <c r="L17" i="7"/>
  <c r="L7" i="7"/>
  <c r="L18" i="7"/>
  <c r="G6" i="8"/>
  <c r="G10" i="8"/>
  <c r="G14" i="8"/>
  <c r="I13" i="7"/>
  <c r="I14" i="7"/>
  <c r="I5" i="7"/>
  <c r="I22" i="7"/>
  <c r="G11" i="8"/>
  <c r="G12" i="8"/>
  <c r="I6" i="7"/>
  <c r="G5" i="8"/>
  <c r="G13" i="8"/>
  <c r="G8" i="8"/>
  <c r="G9" i="8"/>
  <c r="G7" i="8"/>
  <c r="L13" i="7"/>
  <c r="L24" i="7"/>
  <c r="L19" i="7"/>
  <c r="L14" i="7"/>
  <c r="I4" i="7"/>
  <c r="L9" i="7"/>
  <c r="L25" i="7"/>
  <c r="L15" i="7"/>
  <c r="L10" i="7"/>
  <c r="L21" i="7"/>
  <c r="L16" i="7"/>
  <c r="L11" i="7"/>
  <c r="L6" i="7"/>
  <c r="X25" i="7"/>
  <c r="W25" i="7"/>
  <c r="Q25" i="7"/>
  <c r="J25" i="7"/>
  <c r="X24" i="7"/>
  <c r="W24" i="7"/>
  <c r="Q24" i="7"/>
  <c r="N24" i="7"/>
  <c r="J24" i="7"/>
  <c r="X23" i="7"/>
  <c r="W23" i="7"/>
  <c r="Q23" i="7"/>
  <c r="N23" i="7"/>
  <c r="J23" i="7"/>
  <c r="X22" i="7"/>
  <c r="W22" i="7"/>
  <c r="Q22" i="7"/>
  <c r="N22" i="7"/>
  <c r="J22" i="7"/>
  <c r="X21" i="7"/>
  <c r="W21" i="7"/>
  <c r="Q21" i="7"/>
  <c r="N21" i="7"/>
  <c r="J21" i="7"/>
  <c r="X20" i="7"/>
  <c r="W20" i="7"/>
  <c r="Q20" i="7"/>
  <c r="N20" i="7"/>
  <c r="J20" i="7"/>
  <c r="X19" i="7"/>
  <c r="W19" i="7"/>
  <c r="Q19" i="7"/>
  <c r="N19" i="7"/>
  <c r="J19" i="7"/>
  <c r="X18" i="7"/>
  <c r="W18" i="7"/>
  <c r="Q18" i="7"/>
  <c r="N18" i="7"/>
  <c r="J18" i="7"/>
  <c r="X17" i="7"/>
  <c r="W17" i="7"/>
  <c r="Q17" i="7"/>
  <c r="N17" i="7"/>
  <c r="J17" i="7"/>
  <c r="X16" i="7"/>
  <c r="W16" i="7"/>
  <c r="Q16" i="7"/>
  <c r="N16" i="7"/>
  <c r="J16" i="7"/>
  <c r="X15" i="7"/>
  <c r="W15" i="7"/>
  <c r="Q15" i="7"/>
  <c r="N15" i="7"/>
  <c r="J15" i="7"/>
  <c r="X14" i="7"/>
  <c r="W14" i="7"/>
  <c r="Q14" i="7"/>
  <c r="N14" i="7"/>
  <c r="J14" i="7"/>
  <c r="X13" i="7"/>
  <c r="W13" i="7"/>
  <c r="Q13" i="7"/>
  <c r="N13" i="7"/>
  <c r="J13" i="7"/>
  <c r="X12" i="7"/>
  <c r="W12" i="7"/>
  <c r="Q12" i="7"/>
  <c r="N12" i="7"/>
  <c r="J12" i="7"/>
  <c r="X11" i="7"/>
  <c r="W11" i="7"/>
  <c r="Q11" i="7"/>
  <c r="N11" i="7"/>
  <c r="J11" i="7"/>
  <c r="X10" i="7"/>
  <c r="W10" i="7"/>
  <c r="Q10" i="7"/>
  <c r="N10" i="7"/>
  <c r="J10" i="7"/>
  <c r="X9" i="7"/>
  <c r="W9" i="7"/>
  <c r="Q9" i="7"/>
  <c r="N9" i="7"/>
  <c r="J9" i="7"/>
  <c r="X8" i="7"/>
  <c r="W8" i="7"/>
  <c r="Q8" i="7"/>
  <c r="N8" i="7"/>
  <c r="J8" i="7"/>
  <c r="X7" i="7"/>
  <c r="W7" i="7"/>
  <c r="Q7" i="7"/>
  <c r="N7" i="7"/>
  <c r="J7" i="7"/>
  <c r="X6" i="7"/>
  <c r="W6" i="7"/>
  <c r="Q6" i="7"/>
  <c r="N6" i="7"/>
  <c r="J6" i="7"/>
  <c r="X5" i="7"/>
  <c r="W5" i="7"/>
  <c r="Q5" i="7"/>
  <c r="N5" i="7"/>
  <c r="J5" i="7"/>
  <c r="W4" i="7"/>
  <c r="Q4" i="7"/>
  <c r="N4" i="7"/>
  <c r="M4" i="7"/>
  <c r="E3" i="7"/>
  <c r="W14" i="8"/>
  <c r="V14" i="8"/>
  <c r="J14" i="8"/>
  <c r="D14" i="8"/>
  <c r="R14" i="8" s="1"/>
  <c r="W13" i="8"/>
  <c r="V13" i="8"/>
  <c r="J13" i="8"/>
  <c r="D13" i="8"/>
  <c r="R13" i="8" s="1"/>
  <c r="W12" i="8"/>
  <c r="V12" i="8"/>
  <c r="J12" i="8"/>
  <c r="D12" i="8"/>
  <c r="R12" i="8" s="1"/>
  <c r="W11" i="8"/>
  <c r="V11" i="8"/>
  <c r="J11" i="8"/>
  <c r="D11" i="8"/>
  <c r="R11" i="8" s="1"/>
  <c r="W10" i="8"/>
  <c r="V10" i="8"/>
  <c r="J10" i="8"/>
  <c r="D10" i="8"/>
  <c r="R10" i="8" s="1"/>
  <c r="W9" i="8"/>
  <c r="V9" i="8"/>
  <c r="J9" i="8"/>
  <c r="D9" i="8"/>
  <c r="R9" i="8" s="1"/>
  <c r="W8" i="8"/>
  <c r="V8" i="8"/>
  <c r="J8" i="8"/>
  <c r="D8" i="8"/>
  <c r="R8" i="8" s="1"/>
  <c r="W7" i="8"/>
  <c r="V7" i="8"/>
  <c r="J7" i="8"/>
  <c r="D7" i="8"/>
  <c r="R7" i="8" s="1"/>
  <c r="W6" i="8"/>
  <c r="V6" i="8"/>
  <c r="J6" i="8"/>
  <c r="D6" i="8"/>
  <c r="R6" i="8" s="1"/>
  <c r="W5" i="8"/>
  <c r="V5" i="8"/>
  <c r="J5" i="8"/>
  <c r="D5" i="8"/>
  <c r="R5" i="8" s="1"/>
  <c r="V4" i="8"/>
  <c r="W4" i="8" s="1"/>
  <c r="L4" i="8"/>
  <c r="D4" i="8"/>
  <c r="R4" i="8" s="1"/>
  <c r="D3" i="8"/>
  <c r="X18" i="9"/>
  <c r="W18" i="9"/>
  <c r="Q18" i="9"/>
  <c r="J18" i="9"/>
  <c r="X17" i="9"/>
  <c r="W17" i="9"/>
  <c r="Q17" i="9"/>
  <c r="J17" i="9"/>
  <c r="X16" i="9"/>
  <c r="W16" i="9"/>
  <c r="Q16" i="9"/>
  <c r="J16" i="9"/>
  <c r="X15" i="9"/>
  <c r="W15" i="9"/>
  <c r="Q15" i="9"/>
  <c r="J15" i="9"/>
  <c r="X14" i="9"/>
  <c r="W14" i="9"/>
  <c r="Q14" i="9"/>
  <c r="J14" i="9"/>
  <c r="X13" i="9"/>
  <c r="W13" i="9"/>
  <c r="Q13" i="9"/>
  <c r="J13" i="9"/>
  <c r="X12" i="9"/>
  <c r="W12" i="9"/>
  <c r="Q12" i="9"/>
  <c r="J12" i="9"/>
  <c r="X11" i="9"/>
  <c r="W11" i="9"/>
  <c r="Q11" i="9"/>
  <c r="J11" i="9"/>
  <c r="X10" i="9"/>
  <c r="W10" i="9"/>
  <c r="Q10" i="9"/>
  <c r="J10" i="9"/>
  <c r="X9" i="9"/>
  <c r="W9" i="9"/>
  <c r="Q9" i="9"/>
  <c r="J9" i="9"/>
  <c r="X8" i="9"/>
  <c r="W8" i="9"/>
  <c r="Q8" i="9"/>
  <c r="J8" i="9"/>
  <c r="X7" i="9"/>
  <c r="W7" i="9"/>
  <c r="Q7" i="9"/>
  <c r="J7" i="9"/>
  <c r="X6" i="9"/>
  <c r="W6" i="9"/>
  <c r="Q6" i="9"/>
  <c r="J6" i="9"/>
  <c r="W5" i="9"/>
  <c r="Q5" i="9"/>
  <c r="X5" i="9" s="1"/>
  <c r="J5" i="9"/>
  <c r="W4" i="9"/>
  <c r="Q4" i="9"/>
  <c r="M4" i="9"/>
  <c r="E3" i="9"/>
  <c r="X4" i="9" l="1"/>
  <c r="X4" i="7"/>
  <c r="E6" i="9"/>
  <c r="S6" i="9" s="1"/>
  <c r="E8" i="9"/>
  <c r="S8" i="9" s="1"/>
  <c r="E9" i="7"/>
  <c r="S9" i="7" s="1"/>
  <c r="E24" i="7"/>
  <c r="S24" i="7" s="1"/>
  <c r="E11" i="7"/>
  <c r="S11" i="7" s="1"/>
  <c r="E17" i="7"/>
  <c r="S17" i="7" s="1"/>
  <c r="E20" i="7"/>
  <c r="S20" i="7" s="1"/>
  <c r="E23" i="7"/>
  <c r="S23" i="7" s="1"/>
  <c r="E10" i="7"/>
  <c r="S10" i="7" s="1"/>
  <c r="E6" i="7"/>
  <c r="S6" i="7" s="1"/>
  <c r="E13" i="7"/>
  <c r="S13" i="7" s="1"/>
  <c r="E16" i="7"/>
  <c r="S16" i="7" s="1"/>
  <c r="E7" i="7"/>
  <c r="S7" i="7" s="1"/>
  <c r="E5" i="7"/>
  <c r="S5" i="7" s="1"/>
  <c r="E19" i="7"/>
  <c r="S19" i="7" s="1"/>
  <c r="E21" i="7"/>
  <c r="S21" i="7" s="1"/>
  <c r="E22" i="7"/>
  <c r="S22" i="7" s="1"/>
  <c r="E25" i="7"/>
  <c r="S25" i="7" s="1"/>
  <c r="E12" i="7"/>
  <c r="S12" i="7" s="1"/>
  <c r="E15" i="7"/>
  <c r="S15" i="7" s="1"/>
  <c r="E18" i="7"/>
  <c r="S18" i="7" s="1"/>
  <c r="E14" i="7"/>
  <c r="S14" i="7" s="1"/>
  <c r="E8" i="7"/>
  <c r="S8" i="7" s="1"/>
  <c r="E11" i="9"/>
  <c r="S11" i="9" s="1"/>
  <c r="E15" i="9"/>
  <c r="S15" i="9" s="1"/>
  <c r="E10" i="9"/>
  <c r="S10" i="9" s="1"/>
  <c r="E14" i="9"/>
  <c r="S14" i="9" s="1"/>
  <c r="E18" i="9"/>
  <c r="S18" i="9" s="1"/>
  <c r="E7" i="9"/>
  <c r="S7" i="9" s="1"/>
  <c r="E5" i="9"/>
  <c r="S5" i="9" s="1"/>
  <c r="E4" i="9"/>
  <c r="S4" i="9" s="1"/>
  <c r="E9" i="9"/>
  <c r="S9" i="9" s="1"/>
  <c r="E17" i="9"/>
  <c r="S17" i="9" s="1"/>
  <c r="E13" i="9"/>
  <c r="S13" i="9" s="1"/>
  <c r="E12" i="9"/>
  <c r="S12" i="9" s="1"/>
  <c r="E16" i="9"/>
  <c r="S16" i="9" s="1"/>
  <c r="V4" i="7" l="1"/>
  <c r="V5" i="7" l="1"/>
  <c r="V6" i="7" s="1"/>
  <c r="AB4" i="7" s="1"/>
  <c r="Z4" i="7" l="1"/>
  <c r="Y4" i="7" s="1"/>
  <c r="K4" i="7" s="1"/>
  <c r="E4" i="7" s="1"/>
  <c r="S4" i="7" s="1"/>
  <c r="AA4" i="7"/>
  <c r="Y12" i="6" l="1"/>
  <c r="Y11" i="6"/>
  <c r="Y10" i="6"/>
  <c r="Y9" i="6"/>
  <c r="Y8" i="6"/>
  <c r="Y7" i="6"/>
  <c r="Y6" i="6"/>
  <c r="Y5" i="6"/>
  <c r="Y4" i="6"/>
  <c r="Y3" i="6"/>
  <c r="Z10" i="6" l="1"/>
  <c r="Z11" i="6"/>
  <c r="Z12" i="6"/>
  <c r="Z5" i="6"/>
  <c r="Z6" i="6"/>
  <c r="Z9" i="6"/>
  <c r="Z7" i="6"/>
  <c r="G11" i="6" l="1"/>
  <c r="U11" i="6" s="1"/>
  <c r="G10" i="6"/>
  <c r="U10" i="6" s="1"/>
  <c r="G12" i="6"/>
  <c r="U12" i="6" s="1"/>
  <c r="Z8" i="6"/>
  <c r="Z4" i="6" l="1"/>
  <c r="Z3" i="6"/>
  <c r="BB500" i="1" l="1"/>
  <c r="BA500" i="1"/>
  <c r="BB499" i="1"/>
  <c r="BA499" i="1"/>
  <c r="BB498" i="1"/>
  <c r="BA498" i="1"/>
  <c r="BB497" i="1"/>
  <c r="BA497" i="1"/>
  <c r="BB496" i="1"/>
  <c r="BA496" i="1"/>
  <c r="BB495" i="1"/>
  <c r="BA495" i="1"/>
  <c r="BB494" i="1"/>
  <c r="BA494" i="1"/>
  <c r="BB493" i="1"/>
  <c r="BA493" i="1"/>
  <c r="BB492" i="1"/>
  <c r="BA492" i="1"/>
  <c r="BB491" i="1"/>
  <c r="BA491" i="1"/>
  <c r="BB490" i="1"/>
  <c r="BA490" i="1"/>
  <c r="BB489" i="1"/>
  <c r="BA489" i="1"/>
  <c r="BB488" i="1"/>
  <c r="BA488" i="1"/>
  <c r="BB487" i="1"/>
  <c r="BA487" i="1"/>
  <c r="BB486" i="1"/>
  <c r="BA486" i="1"/>
  <c r="BB485" i="1"/>
  <c r="BA485" i="1"/>
  <c r="BB484" i="1"/>
  <c r="BA484" i="1"/>
  <c r="BB483" i="1"/>
  <c r="BA483" i="1"/>
  <c r="BB482" i="1"/>
  <c r="BA482" i="1"/>
  <c r="BB481" i="1"/>
  <c r="BA481" i="1"/>
  <c r="BB480" i="1"/>
  <c r="BA480" i="1"/>
  <c r="BB479" i="1"/>
  <c r="BA479" i="1"/>
  <c r="BB478" i="1"/>
  <c r="BA478" i="1"/>
  <c r="BB477" i="1"/>
  <c r="BA477" i="1"/>
  <c r="BB476" i="1"/>
  <c r="BA476" i="1"/>
  <c r="BB475" i="1"/>
  <c r="BA475" i="1"/>
  <c r="BB474" i="1"/>
  <c r="BA474" i="1"/>
  <c r="BB473" i="1"/>
  <c r="BA473" i="1"/>
  <c r="BB472" i="1"/>
  <c r="BA472" i="1"/>
  <c r="BB471" i="1"/>
  <c r="BA471" i="1"/>
  <c r="BB470" i="1"/>
  <c r="BA470" i="1"/>
  <c r="BB469" i="1"/>
  <c r="BA469" i="1"/>
  <c r="BB468" i="1"/>
  <c r="BA468" i="1"/>
  <c r="BB467" i="1"/>
  <c r="BA467" i="1"/>
  <c r="BB466" i="1"/>
  <c r="BA466" i="1"/>
  <c r="BB465" i="1"/>
  <c r="BA465" i="1"/>
  <c r="BB464" i="1"/>
  <c r="BA464" i="1"/>
  <c r="BB463" i="1"/>
  <c r="BA463" i="1"/>
  <c r="BB462" i="1"/>
  <c r="BA462" i="1"/>
  <c r="BB461" i="1"/>
  <c r="BA461" i="1"/>
  <c r="BB460" i="1"/>
  <c r="BA460" i="1"/>
  <c r="BB459" i="1"/>
  <c r="BA459" i="1"/>
  <c r="BB458" i="1"/>
  <c r="BA458" i="1"/>
  <c r="BB457" i="1"/>
  <c r="BA457" i="1"/>
  <c r="BB456" i="1"/>
  <c r="BA456" i="1"/>
  <c r="BB455" i="1"/>
  <c r="BA455" i="1"/>
  <c r="BB454" i="1"/>
  <c r="BA454" i="1"/>
  <c r="BB453" i="1"/>
  <c r="BA453" i="1"/>
  <c r="BB452" i="1"/>
  <c r="BA452" i="1"/>
  <c r="BB451" i="1"/>
  <c r="BA451" i="1"/>
  <c r="BB450" i="1"/>
  <c r="BA450" i="1"/>
  <c r="BB449" i="1"/>
  <c r="BA449" i="1"/>
  <c r="BB448" i="1"/>
  <c r="BA448" i="1"/>
  <c r="BB447" i="1"/>
  <c r="BA447" i="1"/>
  <c r="BB446" i="1"/>
  <c r="BA446" i="1"/>
  <c r="BB445" i="1"/>
  <c r="BA445" i="1"/>
  <c r="BB444" i="1"/>
  <c r="BA444" i="1"/>
  <c r="BB443" i="1"/>
  <c r="BA443" i="1"/>
  <c r="BB442" i="1"/>
  <c r="BA442" i="1"/>
  <c r="BB441" i="1"/>
  <c r="BA441" i="1"/>
  <c r="BB440" i="1"/>
  <c r="BA440" i="1"/>
  <c r="BB439" i="1"/>
  <c r="BA439" i="1"/>
  <c r="BB438" i="1"/>
  <c r="BA438" i="1"/>
  <c r="BB437" i="1"/>
  <c r="BA437" i="1"/>
  <c r="BB436" i="1"/>
  <c r="BA436" i="1"/>
  <c r="BB435" i="1"/>
  <c r="BA435" i="1"/>
  <c r="BB434" i="1"/>
  <c r="BA434" i="1"/>
  <c r="BB433" i="1"/>
  <c r="BA433" i="1"/>
  <c r="BB432" i="1"/>
  <c r="BA432" i="1"/>
  <c r="BB431" i="1"/>
  <c r="BA431" i="1"/>
  <c r="BB430" i="1"/>
  <c r="BA430" i="1"/>
  <c r="BB429" i="1"/>
  <c r="BA429" i="1"/>
  <c r="BB428" i="1"/>
  <c r="BA428" i="1"/>
  <c r="BB427" i="1"/>
  <c r="BA427" i="1"/>
  <c r="BB426" i="1"/>
  <c r="BA426" i="1"/>
  <c r="BB425" i="1"/>
  <c r="BA425" i="1"/>
  <c r="BB424" i="1"/>
  <c r="BA424" i="1"/>
  <c r="BB423" i="1"/>
  <c r="BA423" i="1"/>
  <c r="BB422" i="1"/>
  <c r="BA422" i="1"/>
  <c r="BB421" i="1"/>
  <c r="BA421" i="1"/>
  <c r="BB420" i="1"/>
  <c r="BA420" i="1"/>
  <c r="BB419" i="1"/>
  <c r="BA419" i="1"/>
  <c r="BB418" i="1"/>
  <c r="BA418" i="1"/>
  <c r="BB417" i="1"/>
  <c r="BA417" i="1"/>
  <c r="BB416" i="1"/>
  <c r="BA416" i="1"/>
  <c r="BB415" i="1"/>
  <c r="BA415" i="1"/>
  <c r="BB414" i="1"/>
  <c r="BA414" i="1"/>
  <c r="BB413" i="1"/>
  <c r="BA413" i="1"/>
  <c r="BB412" i="1"/>
  <c r="BA412" i="1"/>
  <c r="BB411" i="1"/>
  <c r="BA411" i="1"/>
  <c r="BB410" i="1"/>
  <c r="BA410" i="1"/>
  <c r="BB409" i="1"/>
  <c r="BA409" i="1"/>
  <c r="BB408" i="1"/>
  <c r="BA408" i="1"/>
  <c r="BB407" i="1"/>
  <c r="BA407" i="1"/>
  <c r="BB406" i="1"/>
  <c r="BA406" i="1"/>
  <c r="BB405" i="1"/>
  <c r="BA405" i="1"/>
  <c r="BB404" i="1"/>
  <c r="BA404" i="1"/>
  <c r="BB403" i="1"/>
  <c r="BA403" i="1"/>
  <c r="BB402" i="1"/>
  <c r="BA402" i="1"/>
  <c r="BB401" i="1"/>
  <c r="BA401" i="1"/>
  <c r="BB400" i="1"/>
  <c r="BA400" i="1"/>
  <c r="BB399" i="1"/>
  <c r="BA399" i="1"/>
  <c r="BB398" i="1"/>
  <c r="BA398" i="1"/>
  <c r="BB397" i="1"/>
  <c r="BA397" i="1"/>
  <c r="BB396" i="1"/>
  <c r="BA396" i="1"/>
  <c r="BB395" i="1"/>
  <c r="BA395" i="1"/>
  <c r="BB394" i="1"/>
  <c r="BA394" i="1"/>
  <c r="BB393" i="1"/>
  <c r="BA393" i="1"/>
  <c r="BB392" i="1"/>
  <c r="BA392" i="1"/>
  <c r="BB391" i="1"/>
  <c r="BA391" i="1"/>
  <c r="BB390" i="1"/>
  <c r="BA390" i="1"/>
  <c r="BB389" i="1"/>
  <c r="BA389" i="1"/>
  <c r="BB388" i="1"/>
  <c r="BA388" i="1"/>
  <c r="BB387" i="1"/>
  <c r="BA387" i="1"/>
  <c r="BB386" i="1"/>
  <c r="BA386" i="1"/>
  <c r="BB385" i="1"/>
  <c r="BA385" i="1"/>
  <c r="BB384" i="1"/>
  <c r="BA384" i="1"/>
  <c r="BB383" i="1"/>
  <c r="BA383" i="1"/>
  <c r="BB382" i="1"/>
  <c r="BA382" i="1"/>
  <c r="BB381" i="1"/>
  <c r="BA381" i="1"/>
  <c r="BB380" i="1"/>
  <c r="BA380" i="1"/>
  <c r="BB379" i="1"/>
  <c r="BA379" i="1"/>
  <c r="BB378" i="1"/>
  <c r="BA378" i="1"/>
  <c r="BB377" i="1"/>
  <c r="BA377" i="1"/>
  <c r="BB376" i="1"/>
  <c r="BA376" i="1"/>
  <c r="BB375" i="1"/>
  <c r="BA375" i="1"/>
  <c r="BB374" i="1"/>
  <c r="BA374" i="1"/>
  <c r="BB373" i="1"/>
  <c r="BA373" i="1"/>
  <c r="BB372" i="1"/>
  <c r="BA372" i="1"/>
  <c r="BB371" i="1"/>
  <c r="BA371" i="1"/>
  <c r="BB370" i="1"/>
  <c r="BA370" i="1"/>
  <c r="BB369" i="1"/>
  <c r="BA369" i="1"/>
  <c r="BB368" i="1"/>
  <c r="BA368" i="1"/>
  <c r="BB367" i="1"/>
  <c r="BA367" i="1"/>
  <c r="BB366" i="1"/>
  <c r="BA366" i="1"/>
  <c r="BB365" i="1"/>
  <c r="BA365" i="1"/>
  <c r="BB364" i="1"/>
  <c r="BA364" i="1"/>
  <c r="BB363" i="1"/>
  <c r="BA363" i="1"/>
  <c r="BB362" i="1"/>
  <c r="BA362" i="1"/>
  <c r="BB361" i="1"/>
  <c r="BA361" i="1"/>
  <c r="BB360" i="1"/>
  <c r="BA360" i="1"/>
  <c r="BB359" i="1"/>
  <c r="BA359" i="1"/>
  <c r="BB358" i="1"/>
  <c r="BA358" i="1"/>
  <c r="BB357" i="1"/>
  <c r="BA357" i="1"/>
  <c r="BB356" i="1"/>
  <c r="BA356" i="1"/>
  <c r="BB355" i="1"/>
  <c r="BA355" i="1"/>
  <c r="BB354" i="1"/>
  <c r="BA354" i="1"/>
  <c r="BB353" i="1"/>
  <c r="BA353" i="1"/>
  <c r="BB352" i="1"/>
  <c r="BA352" i="1"/>
  <c r="BB351" i="1"/>
  <c r="BA351" i="1"/>
  <c r="BB350" i="1"/>
  <c r="BA350" i="1"/>
  <c r="BB349" i="1"/>
  <c r="BA349" i="1"/>
  <c r="BB348" i="1"/>
  <c r="BA348" i="1"/>
  <c r="BB347" i="1"/>
  <c r="BA347" i="1"/>
  <c r="BB346" i="1"/>
  <c r="BA346" i="1"/>
  <c r="BB345" i="1"/>
  <c r="BA345" i="1"/>
  <c r="BB344" i="1"/>
  <c r="BA344" i="1"/>
  <c r="BB343" i="1"/>
  <c r="BA343" i="1"/>
  <c r="BB342" i="1"/>
  <c r="BA342" i="1"/>
  <c r="BB341" i="1"/>
  <c r="BA341" i="1"/>
  <c r="BB340" i="1"/>
  <c r="BA340" i="1"/>
  <c r="BB339" i="1"/>
  <c r="BA339" i="1"/>
  <c r="BB338" i="1"/>
  <c r="BA338" i="1"/>
  <c r="BB337" i="1"/>
  <c r="BA337" i="1"/>
  <c r="BB336" i="1"/>
  <c r="BA336" i="1"/>
  <c r="BB335" i="1"/>
  <c r="BA335" i="1"/>
  <c r="BB334" i="1"/>
  <c r="BA334" i="1"/>
  <c r="BB333" i="1"/>
  <c r="BA333" i="1"/>
  <c r="BB332" i="1"/>
  <c r="BA332" i="1"/>
  <c r="BB331" i="1"/>
  <c r="BA331" i="1"/>
  <c r="BB330" i="1"/>
  <c r="BA330" i="1"/>
  <c r="BB329" i="1"/>
  <c r="BA329" i="1"/>
  <c r="BB328" i="1"/>
  <c r="BA328" i="1"/>
  <c r="BB327" i="1"/>
  <c r="BA327" i="1"/>
  <c r="BB326" i="1"/>
  <c r="BA326" i="1"/>
  <c r="BB325" i="1"/>
  <c r="BA325" i="1"/>
  <c r="BB324" i="1"/>
  <c r="BA324" i="1"/>
  <c r="BB323" i="1"/>
  <c r="BA323" i="1"/>
  <c r="BB322" i="1"/>
  <c r="BA322" i="1"/>
  <c r="BB321" i="1"/>
  <c r="BA321" i="1"/>
  <c r="BB320" i="1"/>
  <c r="BA320" i="1"/>
  <c r="BB319" i="1"/>
  <c r="BA319" i="1"/>
  <c r="BB318" i="1"/>
  <c r="BA318" i="1"/>
  <c r="BB317" i="1"/>
  <c r="BA317" i="1"/>
  <c r="BB316" i="1"/>
  <c r="BA316" i="1"/>
  <c r="BB315" i="1"/>
  <c r="BA315" i="1"/>
  <c r="BB314" i="1"/>
  <c r="BA314" i="1"/>
  <c r="BB313" i="1"/>
  <c r="BA313" i="1"/>
  <c r="BB312" i="1"/>
  <c r="BA312" i="1"/>
  <c r="BB311" i="1"/>
  <c r="BA311" i="1"/>
  <c r="BB310" i="1"/>
  <c r="BA310" i="1"/>
  <c r="BB309" i="1"/>
  <c r="BA309" i="1"/>
  <c r="BB308" i="1"/>
  <c r="BA308" i="1"/>
  <c r="BB307" i="1"/>
  <c r="BA307" i="1"/>
  <c r="BB306" i="1"/>
  <c r="BA306" i="1"/>
  <c r="BB305" i="1"/>
  <c r="BA305" i="1"/>
  <c r="BB304" i="1"/>
  <c r="BA304" i="1"/>
  <c r="BB303" i="1"/>
  <c r="BA303" i="1"/>
  <c r="BB302" i="1"/>
  <c r="BA302" i="1"/>
  <c r="BB301" i="1"/>
  <c r="BA301" i="1"/>
  <c r="BB300" i="1"/>
  <c r="BA300" i="1"/>
  <c r="BB299" i="1"/>
  <c r="BA299" i="1"/>
  <c r="BB298" i="1"/>
  <c r="BA298" i="1"/>
  <c r="BB297" i="1"/>
  <c r="BA297" i="1"/>
  <c r="BB296" i="1"/>
  <c r="BA296" i="1"/>
  <c r="BB295" i="1"/>
  <c r="BA295" i="1"/>
  <c r="BB294" i="1"/>
  <c r="BA294" i="1"/>
  <c r="BB293" i="1"/>
  <c r="BA293" i="1"/>
  <c r="BB292" i="1"/>
  <c r="BA292" i="1"/>
  <c r="BB291" i="1"/>
  <c r="BA291" i="1"/>
  <c r="BB290" i="1"/>
  <c r="BA290" i="1"/>
  <c r="BB289" i="1"/>
  <c r="BA289" i="1"/>
  <c r="BB288" i="1"/>
  <c r="BA288" i="1"/>
  <c r="BB287" i="1"/>
  <c r="BA287" i="1"/>
  <c r="BB286" i="1"/>
  <c r="BA286" i="1"/>
  <c r="BB285" i="1"/>
  <c r="BA285" i="1"/>
  <c r="BB284" i="1"/>
  <c r="BA284" i="1"/>
  <c r="BB283" i="1"/>
  <c r="BA283" i="1"/>
  <c r="BB282" i="1"/>
  <c r="BA282" i="1"/>
  <c r="BB281" i="1"/>
  <c r="BA281" i="1"/>
  <c r="BB280" i="1"/>
  <c r="BA280" i="1"/>
  <c r="BB279" i="1"/>
  <c r="BA279" i="1"/>
  <c r="BB278" i="1"/>
  <c r="BA278" i="1"/>
  <c r="BB277" i="1"/>
  <c r="BA277" i="1"/>
  <c r="BB276" i="1"/>
  <c r="BA276" i="1"/>
  <c r="BB275" i="1"/>
  <c r="BA275" i="1"/>
  <c r="BB274" i="1"/>
  <c r="BA274" i="1"/>
  <c r="BB273" i="1"/>
  <c r="BA273" i="1"/>
  <c r="BB272" i="1"/>
  <c r="BA272" i="1"/>
  <c r="BB271" i="1"/>
  <c r="BA271" i="1"/>
  <c r="BB270" i="1"/>
  <c r="BA270" i="1"/>
  <c r="BB269" i="1"/>
  <c r="BA269" i="1"/>
  <c r="BB268" i="1"/>
  <c r="BA268" i="1"/>
  <c r="BB267" i="1"/>
  <c r="BA267" i="1"/>
  <c r="BB266" i="1"/>
  <c r="BA266" i="1"/>
  <c r="BB265" i="1"/>
  <c r="BA265" i="1"/>
  <c r="BB264" i="1"/>
  <c r="BA264" i="1"/>
  <c r="BB263" i="1"/>
  <c r="BA263" i="1"/>
  <c r="BB262" i="1"/>
  <c r="BA262" i="1"/>
  <c r="BB261" i="1"/>
  <c r="BA261" i="1"/>
  <c r="BB260" i="1"/>
  <c r="BA260" i="1"/>
  <c r="BB259" i="1"/>
  <c r="BA259" i="1"/>
  <c r="BB258" i="1"/>
  <c r="BA258" i="1"/>
  <c r="BB257" i="1"/>
  <c r="BA257" i="1"/>
  <c r="BB256" i="1"/>
  <c r="BA256" i="1"/>
  <c r="BB255" i="1"/>
  <c r="BA255" i="1"/>
  <c r="BB254" i="1"/>
  <c r="BA254" i="1"/>
  <c r="BB253" i="1"/>
  <c r="BA253" i="1"/>
  <c r="BB252" i="1"/>
  <c r="BA252" i="1"/>
  <c r="BB251" i="1"/>
  <c r="BA251" i="1"/>
  <c r="BB250" i="1"/>
  <c r="BA250" i="1"/>
  <c r="BB249" i="1"/>
  <c r="BA249" i="1"/>
  <c r="BB248" i="1"/>
  <c r="BA248" i="1"/>
  <c r="BB247" i="1"/>
  <c r="BA247" i="1"/>
  <c r="BB246" i="1"/>
  <c r="BA246" i="1"/>
  <c r="BB245" i="1"/>
  <c r="BA245" i="1"/>
  <c r="BB244" i="1"/>
  <c r="BA244" i="1"/>
  <c r="BB243" i="1"/>
  <c r="BA243" i="1"/>
  <c r="BB242" i="1"/>
  <c r="BA242" i="1"/>
  <c r="BB241" i="1"/>
  <c r="BA241" i="1"/>
  <c r="BB240" i="1"/>
  <c r="BA240" i="1"/>
  <c r="BB239" i="1"/>
  <c r="BA239" i="1"/>
  <c r="BB238" i="1"/>
  <c r="BA238" i="1"/>
  <c r="BB237" i="1"/>
  <c r="BA237" i="1"/>
  <c r="BB236" i="1"/>
  <c r="BA236" i="1"/>
  <c r="BB235" i="1"/>
  <c r="BA235" i="1"/>
  <c r="BB234" i="1"/>
  <c r="BA234" i="1"/>
  <c r="BB233" i="1"/>
  <c r="BA233" i="1"/>
  <c r="BB232" i="1"/>
  <c r="BA232" i="1"/>
  <c r="BB231" i="1"/>
  <c r="BA231" i="1"/>
  <c r="BB230" i="1"/>
  <c r="BA230" i="1"/>
  <c r="BB229" i="1"/>
  <c r="BA229" i="1"/>
  <c r="BB228" i="1"/>
  <c r="BA228" i="1"/>
  <c r="BB227" i="1"/>
  <c r="BA227" i="1"/>
  <c r="BB226" i="1"/>
  <c r="BA226" i="1"/>
  <c r="BB225" i="1"/>
  <c r="BA225" i="1"/>
  <c r="BB224" i="1"/>
  <c r="BA224" i="1"/>
  <c r="BB223" i="1"/>
  <c r="BA223" i="1"/>
  <c r="BB222" i="1"/>
  <c r="BA222" i="1"/>
  <c r="BB221" i="1"/>
  <c r="BA221" i="1"/>
  <c r="BB220" i="1"/>
  <c r="BA220" i="1"/>
  <c r="BB219" i="1"/>
  <c r="BA219" i="1"/>
  <c r="BB218" i="1"/>
  <c r="BA218" i="1"/>
  <c r="BB217" i="1"/>
  <c r="BA217" i="1"/>
  <c r="BB216" i="1"/>
  <c r="BA216" i="1"/>
  <c r="BB215" i="1"/>
  <c r="BA215" i="1"/>
  <c r="BB214" i="1"/>
  <c r="BA214" i="1"/>
  <c r="BB213" i="1"/>
  <c r="BA213" i="1"/>
  <c r="BB212" i="1"/>
  <c r="BA212" i="1"/>
  <c r="BB211" i="1"/>
  <c r="BA211" i="1"/>
  <c r="BB210" i="1"/>
  <c r="BA210" i="1"/>
  <c r="BB209" i="1"/>
  <c r="BA209" i="1"/>
  <c r="BB208" i="1"/>
  <c r="BA208" i="1"/>
  <c r="BB207" i="1"/>
  <c r="BA207" i="1"/>
  <c r="BB206" i="1"/>
  <c r="BA206" i="1"/>
  <c r="BB205" i="1"/>
  <c r="BA205" i="1"/>
  <c r="BB204" i="1"/>
  <c r="BA204" i="1"/>
  <c r="BB203" i="1"/>
  <c r="BA203" i="1"/>
  <c r="BB202" i="1"/>
  <c r="BA202" i="1"/>
  <c r="BB201" i="1"/>
  <c r="BA201" i="1"/>
  <c r="BB200" i="1"/>
  <c r="BA200" i="1"/>
  <c r="BB199" i="1"/>
  <c r="BA199" i="1"/>
  <c r="BB198" i="1"/>
  <c r="BA198" i="1"/>
  <c r="BB197" i="1"/>
  <c r="BA197" i="1"/>
  <c r="BB196" i="1"/>
  <c r="BA196" i="1"/>
  <c r="BB195" i="1"/>
  <c r="BA195" i="1"/>
  <c r="BB194" i="1"/>
  <c r="BA194" i="1"/>
  <c r="BB193" i="1"/>
  <c r="BA193" i="1"/>
  <c r="BB192" i="1"/>
  <c r="BA192" i="1"/>
  <c r="BB191" i="1"/>
  <c r="BA191" i="1"/>
  <c r="BB190" i="1"/>
  <c r="BA190" i="1"/>
  <c r="BB189" i="1"/>
  <c r="BA189" i="1"/>
  <c r="BB188" i="1"/>
  <c r="BA188" i="1"/>
  <c r="BB187" i="1"/>
  <c r="BA187" i="1"/>
  <c r="BB186" i="1"/>
  <c r="BA186" i="1"/>
  <c r="BB185" i="1"/>
  <c r="BA185" i="1"/>
  <c r="BB184" i="1"/>
  <c r="BA184" i="1"/>
  <c r="BB183" i="1"/>
  <c r="BA183" i="1"/>
  <c r="BB182" i="1"/>
  <c r="BA182" i="1"/>
  <c r="BB181" i="1"/>
  <c r="BA181" i="1"/>
  <c r="BB180" i="1"/>
  <c r="BA180" i="1"/>
  <c r="BB179" i="1"/>
  <c r="BA179" i="1"/>
  <c r="BB178" i="1"/>
  <c r="BA178" i="1"/>
  <c r="BB177" i="1"/>
  <c r="BA177" i="1"/>
  <c r="BB176" i="1"/>
  <c r="BA176" i="1"/>
  <c r="BB175" i="1"/>
  <c r="BA175" i="1"/>
  <c r="BB174" i="1"/>
  <c r="BA174" i="1"/>
  <c r="BB173" i="1"/>
  <c r="BA173" i="1"/>
  <c r="BB172" i="1"/>
  <c r="BA172" i="1"/>
  <c r="BB171" i="1"/>
  <c r="BA171" i="1"/>
  <c r="BB170" i="1"/>
  <c r="BA170" i="1"/>
  <c r="BB169" i="1"/>
  <c r="BA169" i="1"/>
  <c r="BB168" i="1"/>
  <c r="BA168" i="1"/>
  <c r="BB167" i="1"/>
  <c r="BA167" i="1"/>
  <c r="BB166" i="1"/>
  <c r="BA166" i="1"/>
  <c r="BB165" i="1"/>
  <c r="BA165" i="1"/>
  <c r="BB164" i="1"/>
  <c r="BA164" i="1"/>
  <c r="BB163" i="1"/>
  <c r="BA163" i="1"/>
  <c r="BB162" i="1"/>
  <c r="BA162" i="1"/>
  <c r="BB161" i="1"/>
  <c r="BA161" i="1"/>
  <c r="BB160" i="1"/>
  <c r="BA160" i="1"/>
  <c r="BB159" i="1"/>
  <c r="BA159" i="1"/>
  <c r="BB158" i="1"/>
  <c r="BA158" i="1"/>
  <c r="BB157" i="1"/>
  <c r="BA157" i="1"/>
  <c r="BB156" i="1"/>
  <c r="BA156" i="1"/>
  <c r="BB155" i="1"/>
  <c r="BA155" i="1"/>
  <c r="BB154" i="1"/>
  <c r="BA154" i="1"/>
  <c r="BB153" i="1"/>
  <c r="BA153" i="1"/>
  <c r="BB152" i="1"/>
  <c r="BA152" i="1"/>
  <c r="BB151" i="1"/>
  <c r="BA151" i="1"/>
  <c r="BB150" i="1"/>
  <c r="BA150" i="1"/>
  <c r="BB149" i="1"/>
  <c r="BA149" i="1"/>
  <c r="BB148" i="1"/>
  <c r="BA148" i="1"/>
  <c r="BB147" i="1"/>
  <c r="BA147" i="1"/>
  <c r="BB146" i="1"/>
  <c r="BA146" i="1"/>
  <c r="BB145" i="1"/>
  <c r="BA145" i="1"/>
  <c r="BB144" i="1"/>
  <c r="BA144" i="1"/>
  <c r="BB143" i="1"/>
  <c r="BA143" i="1"/>
  <c r="BB142" i="1"/>
  <c r="BA142" i="1"/>
  <c r="BB141" i="1"/>
  <c r="BA141" i="1"/>
  <c r="BB140" i="1"/>
  <c r="BA140" i="1"/>
  <c r="BB139" i="1"/>
  <c r="BA139" i="1"/>
  <c r="BB138" i="1"/>
  <c r="BA138" i="1"/>
  <c r="BB137" i="1"/>
  <c r="BA137" i="1"/>
  <c r="BB136" i="1"/>
  <c r="BA136" i="1"/>
  <c r="BB135" i="1"/>
  <c r="BA135" i="1"/>
  <c r="BB134" i="1"/>
  <c r="BA134" i="1"/>
  <c r="BB133" i="1"/>
  <c r="BA133" i="1"/>
  <c r="BB132" i="1"/>
  <c r="BA132" i="1"/>
  <c r="BB131" i="1"/>
  <c r="BA131" i="1"/>
  <c r="BB130" i="1"/>
  <c r="BA130" i="1"/>
  <c r="BB129" i="1"/>
  <c r="BA129" i="1"/>
  <c r="BB128" i="1"/>
  <c r="BA128" i="1"/>
  <c r="BB127" i="1"/>
  <c r="BA127" i="1"/>
  <c r="BB126" i="1"/>
  <c r="BA126" i="1"/>
  <c r="BB125" i="1"/>
  <c r="BA125" i="1"/>
  <c r="BB124" i="1"/>
  <c r="BA124" i="1"/>
  <c r="BB123" i="1"/>
  <c r="BA123" i="1"/>
  <c r="BB122" i="1"/>
  <c r="BA122" i="1"/>
  <c r="BB121" i="1"/>
  <c r="BA121" i="1"/>
  <c r="BB120" i="1"/>
  <c r="BA120" i="1"/>
  <c r="BB119" i="1"/>
  <c r="BA119" i="1"/>
  <c r="BB118" i="1"/>
  <c r="BA118" i="1"/>
  <c r="BB117" i="1"/>
  <c r="BA117" i="1"/>
  <c r="BB116" i="1"/>
  <c r="BA116" i="1"/>
  <c r="BB115" i="1"/>
  <c r="BA115" i="1"/>
  <c r="BB114" i="1"/>
  <c r="BA114" i="1"/>
  <c r="BB113" i="1"/>
  <c r="BA113" i="1"/>
  <c r="BB112" i="1"/>
  <c r="BA112" i="1"/>
  <c r="BB111" i="1"/>
  <c r="BA111" i="1"/>
  <c r="BB110" i="1"/>
  <c r="BA110" i="1"/>
  <c r="BB109" i="1"/>
  <c r="BA109" i="1"/>
  <c r="BB108" i="1"/>
  <c r="BA108" i="1"/>
  <c r="BB107" i="1"/>
  <c r="BA107" i="1"/>
  <c r="BB106" i="1"/>
  <c r="BA106" i="1"/>
  <c r="BB105" i="1"/>
  <c r="BA105" i="1"/>
  <c r="BB104" i="1"/>
  <c r="BA104" i="1"/>
  <c r="BB103" i="1"/>
  <c r="BA103" i="1"/>
  <c r="BB102" i="1"/>
  <c r="BA102" i="1"/>
  <c r="BB101" i="1"/>
  <c r="BA101" i="1"/>
  <c r="BB100" i="1"/>
  <c r="BA100" i="1"/>
  <c r="BB99" i="1"/>
  <c r="BA99" i="1"/>
  <c r="BB98" i="1"/>
  <c r="BA98" i="1"/>
  <c r="BB97" i="1"/>
  <c r="BA97" i="1"/>
  <c r="BB96" i="1"/>
  <c r="BA96" i="1"/>
  <c r="BB95" i="1"/>
  <c r="BA95" i="1"/>
  <c r="BB94" i="1"/>
  <c r="BA94" i="1"/>
  <c r="BB93" i="1"/>
  <c r="BA93" i="1"/>
  <c r="BB92" i="1"/>
  <c r="BA92" i="1"/>
  <c r="BB91" i="1"/>
  <c r="BA91" i="1"/>
  <c r="BB90" i="1"/>
  <c r="BA90" i="1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BF403" i="1" l="1"/>
  <c r="BE403" i="1"/>
  <c r="BF402" i="1"/>
  <c r="BE402" i="1"/>
  <c r="BF401" i="1"/>
  <c r="BE401" i="1"/>
  <c r="BF399" i="1"/>
  <c r="BE399" i="1"/>
  <c r="BF398" i="1"/>
  <c r="BE398" i="1"/>
  <c r="BF397" i="1"/>
  <c r="BE397" i="1"/>
  <c r="BF395" i="1"/>
  <c r="BE395" i="1"/>
  <c r="BF394" i="1"/>
  <c r="BE394" i="1"/>
  <c r="BF393" i="1"/>
  <c r="BE393" i="1"/>
  <c r="BF391" i="1"/>
  <c r="BE391" i="1"/>
  <c r="BF390" i="1"/>
  <c r="BE390" i="1"/>
  <c r="BF389" i="1"/>
  <c r="BE389" i="1"/>
  <c r="BF387" i="1"/>
  <c r="BE387" i="1"/>
  <c r="BF386" i="1"/>
  <c r="BE386" i="1"/>
  <c r="BF385" i="1"/>
  <c r="BE385" i="1"/>
  <c r="BF383" i="1"/>
  <c r="BE383" i="1"/>
  <c r="BF382" i="1"/>
  <c r="BE382" i="1"/>
  <c r="BF381" i="1"/>
  <c r="BE381" i="1"/>
  <c r="BF379" i="1"/>
  <c r="BE379" i="1"/>
  <c r="BF378" i="1"/>
  <c r="BE378" i="1"/>
  <c r="BF377" i="1"/>
  <c r="BE377" i="1"/>
  <c r="BF375" i="1"/>
  <c r="BE375" i="1"/>
  <c r="BF374" i="1"/>
  <c r="BE374" i="1"/>
  <c r="BF373" i="1"/>
  <c r="BE373" i="1"/>
  <c r="BF371" i="1"/>
  <c r="BE371" i="1"/>
  <c r="BF370" i="1"/>
  <c r="BE370" i="1"/>
  <c r="BF369" i="1"/>
  <c r="BE369" i="1"/>
  <c r="BF367" i="1"/>
  <c r="BE367" i="1"/>
  <c r="BF366" i="1"/>
  <c r="BE366" i="1"/>
  <c r="BF365" i="1"/>
  <c r="BE365" i="1"/>
  <c r="BF363" i="1"/>
  <c r="BE363" i="1"/>
  <c r="BF362" i="1"/>
  <c r="BE362" i="1"/>
  <c r="BF361" i="1"/>
  <c r="BE361" i="1"/>
  <c r="BF359" i="1"/>
  <c r="BE359" i="1"/>
  <c r="BF358" i="1"/>
  <c r="BE358" i="1"/>
  <c r="BF357" i="1"/>
  <c r="BE357" i="1"/>
  <c r="BF355" i="1"/>
  <c r="BE355" i="1"/>
  <c r="BF354" i="1"/>
  <c r="BE354" i="1"/>
  <c r="BF353" i="1"/>
  <c r="BE353" i="1"/>
  <c r="BF352" i="1"/>
  <c r="BE352" i="1"/>
  <c r="BF350" i="1"/>
  <c r="BE350" i="1"/>
  <c r="AN350" i="1"/>
  <c r="AL350" i="1"/>
  <c r="AJ350" i="1"/>
  <c r="AI350" i="1"/>
  <c r="AH350" i="1"/>
  <c r="BF349" i="1"/>
  <c r="BE349" i="1"/>
  <c r="AN349" i="1"/>
  <c r="AL349" i="1"/>
  <c r="AJ349" i="1"/>
  <c r="AI349" i="1"/>
  <c r="AH349" i="1"/>
  <c r="BF348" i="1"/>
  <c r="BE348" i="1"/>
  <c r="AN348" i="1"/>
  <c r="AL348" i="1"/>
  <c r="AJ348" i="1"/>
  <c r="AI348" i="1"/>
  <c r="AH348" i="1"/>
  <c r="BF347" i="1"/>
  <c r="BE347" i="1"/>
  <c r="AN347" i="1"/>
  <c r="AL347" i="1"/>
  <c r="AJ347" i="1"/>
  <c r="AI347" i="1"/>
  <c r="AH347" i="1"/>
  <c r="AN346" i="1"/>
  <c r="AL346" i="1"/>
  <c r="AJ346" i="1"/>
  <c r="AI346" i="1"/>
  <c r="AH346" i="1"/>
  <c r="BF345" i="1"/>
  <c r="BE345" i="1"/>
  <c r="AN345" i="1"/>
  <c r="BF344" i="1"/>
  <c r="BE344" i="1"/>
  <c r="AN344" i="1"/>
  <c r="AL344" i="1"/>
  <c r="AJ344" i="1"/>
  <c r="AI344" i="1"/>
  <c r="AH344" i="1"/>
  <c r="BF343" i="1"/>
  <c r="BE343" i="1"/>
  <c r="AN343" i="1"/>
  <c r="AL343" i="1"/>
  <c r="AJ343" i="1"/>
  <c r="AI343" i="1"/>
  <c r="AH343" i="1"/>
  <c r="BF342" i="1"/>
  <c r="BE342" i="1"/>
  <c r="AN342" i="1"/>
  <c r="AL342" i="1"/>
  <c r="AJ342" i="1"/>
  <c r="AI342" i="1"/>
  <c r="AH342" i="1"/>
  <c r="AN341" i="1"/>
  <c r="AL341" i="1"/>
  <c r="AJ341" i="1"/>
  <c r="AI341" i="1"/>
  <c r="AH341" i="1"/>
  <c r="BF340" i="1"/>
  <c r="BE340" i="1"/>
  <c r="AN340" i="1"/>
  <c r="AL340" i="1"/>
  <c r="AJ340" i="1"/>
  <c r="AI340" i="1"/>
  <c r="AH340" i="1"/>
  <c r="BF339" i="1"/>
  <c r="BE339" i="1"/>
  <c r="AN339" i="1"/>
  <c r="AL339" i="1"/>
  <c r="AJ339" i="1"/>
  <c r="AI339" i="1"/>
  <c r="AH339" i="1"/>
  <c r="BF338" i="1"/>
  <c r="BE338" i="1"/>
  <c r="AN338" i="1"/>
  <c r="AL338" i="1"/>
  <c r="AJ338" i="1"/>
  <c r="AI338" i="1"/>
  <c r="AH338" i="1"/>
  <c r="BF337" i="1"/>
  <c r="BE337" i="1"/>
  <c r="AN337" i="1"/>
  <c r="AL337" i="1"/>
  <c r="AJ337" i="1"/>
  <c r="AI337" i="1"/>
  <c r="AH337" i="1"/>
  <c r="AN336" i="1"/>
  <c r="BF335" i="1"/>
  <c r="BE335" i="1"/>
  <c r="AN335" i="1"/>
  <c r="AL335" i="1"/>
  <c r="AJ335" i="1"/>
  <c r="AI335" i="1"/>
  <c r="AH335" i="1"/>
  <c r="BF334" i="1"/>
  <c r="BE334" i="1"/>
  <c r="AN334" i="1"/>
  <c r="AL334" i="1"/>
  <c r="AJ334" i="1"/>
  <c r="AI334" i="1"/>
  <c r="AH334" i="1"/>
  <c r="BF333" i="1"/>
  <c r="BE333" i="1"/>
  <c r="AN333" i="1"/>
  <c r="AL333" i="1"/>
  <c r="AJ333" i="1"/>
  <c r="AI333" i="1"/>
  <c r="AH333" i="1"/>
  <c r="BF332" i="1"/>
  <c r="BE332" i="1"/>
  <c r="AN332" i="1"/>
  <c r="AL332" i="1"/>
  <c r="AJ332" i="1"/>
  <c r="AI332" i="1"/>
  <c r="AH332" i="1"/>
  <c r="AN331" i="1"/>
  <c r="AL331" i="1"/>
  <c r="AJ331" i="1"/>
  <c r="AI331" i="1"/>
  <c r="AH331" i="1"/>
  <c r="BF330" i="1"/>
  <c r="BE330" i="1"/>
  <c r="AN330" i="1"/>
  <c r="AL330" i="1"/>
  <c r="AJ330" i="1"/>
  <c r="AI330" i="1"/>
  <c r="AH330" i="1"/>
  <c r="BF329" i="1"/>
  <c r="BE329" i="1"/>
  <c r="AN329" i="1"/>
  <c r="AL329" i="1"/>
  <c r="AJ329" i="1"/>
  <c r="AI329" i="1"/>
  <c r="AH329" i="1"/>
  <c r="BF328" i="1"/>
  <c r="BE328" i="1"/>
  <c r="AN328" i="1"/>
  <c r="AL328" i="1"/>
  <c r="AJ328" i="1"/>
  <c r="AI328" i="1"/>
  <c r="AH328" i="1"/>
  <c r="BF327" i="1"/>
  <c r="BE327" i="1"/>
  <c r="AN327" i="1"/>
  <c r="BF326" i="1"/>
  <c r="BE326" i="1"/>
  <c r="AN326" i="1"/>
  <c r="BF325" i="1"/>
  <c r="BE325" i="1"/>
  <c r="AN325" i="1"/>
  <c r="BF324" i="1"/>
  <c r="BE324" i="1"/>
  <c r="AN324" i="1"/>
  <c r="AM324" i="1"/>
  <c r="AL324" i="1"/>
  <c r="AJ324" i="1"/>
  <c r="AI324" i="1"/>
  <c r="AH324" i="1"/>
  <c r="BF323" i="1"/>
  <c r="BE323" i="1"/>
  <c r="BF321" i="1"/>
  <c r="BE321" i="1"/>
  <c r="AN321" i="1"/>
  <c r="AL321" i="1"/>
  <c r="AJ321" i="1"/>
  <c r="AI321" i="1"/>
  <c r="AH321" i="1"/>
  <c r="BF320" i="1"/>
  <c r="BE320" i="1"/>
  <c r="AN320" i="1"/>
  <c r="AL320" i="1"/>
  <c r="AJ320" i="1"/>
  <c r="AI320" i="1"/>
  <c r="AH320" i="1"/>
  <c r="BF319" i="1"/>
  <c r="BE319" i="1"/>
  <c r="AN319" i="1"/>
  <c r="AL319" i="1"/>
  <c r="AJ319" i="1"/>
  <c r="AI319" i="1"/>
  <c r="AH319" i="1"/>
  <c r="BF318" i="1"/>
  <c r="BE318" i="1"/>
  <c r="AN318" i="1"/>
  <c r="AL318" i="1"/>
  <c r="AJ318" i="1"/>
  <c r="AI318" i="1"/>
  <c r="AH318" i="1"/>
  <c r="AN317" i="1"/>
  <c r="AL317" i="1"/>
  <c r="AJ317" i="1"/>
  <c r="AI317" i="1"/>
  <c r="AH317" i="1"/>
  <c r="BF316" i="1"/>
  <c r="BE316" i="1"/>
  <c r="AN316" i="1"/>
  <c r="BF315" i="1"/>
  <c r="BE315" i="1"/>
  <c r="AN315" i="1"/>
  <c r="AL315" i="1"/>
  <c r="AJ315" i="1"/>
  <c r="AI315" i="1"/>
  <c r="AH315" i="1"/>
  <c r="BF314" i="1"/>
  <c r="BE314" i="1"/>
  <c r="AN314" i="1"/>
  <c r="AL314" i="1"/>
  <c r="AJ314" i="1"/>
  <c r="AI314" i="1"/>
  <c r="AH314" i="1"/>
  <c r="BF313" i="1"/>
  <c r="BE313" i="1"/>
  <c r="AN313" i="1"/>
  <c r="AL313" i="1"/>
  <c r="AJ313" i="1"/>
  <c r="AI313" i="1"/>
  <c r="AH313" i="1"/>
  <c r="BF312" i="1"/>
  <c r="BE312" i="1"/>
  <c r="AN312" i="1"/>
  <c r="AL312" i="1"/>
  <c r="AJ312" i="1"/>
  <c r="AI312" i="1"/>
  <c r="AH312" i="1"/>
  <c r="BF311" i="1"/>
  <c r="BE311" i="1"/>
  <c r="AN311" i="1"/>
  <c r="AL311" i="1"/>
  <c r="AJ311" i="1"/>
  <c r="AI311" i="1"/>
  <c r="AH311" i="1"/>
  <c r="BF310" i="1"/>
  <c r="BE310" i="1"/>
  <c r="AN310" i="1"/>
  <c r="AL310" i="1"/>
  <c r="AJ310" i="1"/>
  <c r="AI310" i="1"/>
  <c r="AH310" i="1"/>
  <c r="BF309" i="1"/>
  <c r="BE309" i="1"/>
  <c r="AN309" i="1"/>
  <c r="AL309" i="1"/>
  <c r="AJ309" i="1"/>
  <c r="AI309" i="1"/>
  <c r="AH309" i="1"/>
  <c r="AN308" i="1"/>
  <c r="AL308" i="1"/>
  <c r="AJ308" i="1"/>
  <c r="AI308" i="1"/>
  <c r="AH308" i="1"/>
  <c r="BF307" i="1"/>
  <c r="BE307" i="1"/>
  <c r="AN307" i="1"/>
  <c r="BF306" i="1"/>
  <c r="BE306" i="1"/>
  <c r="AN306" i="1"/>
  <c r="AL306" i="1"/>
  <c r="AJ306" i="1"/>
  <c r="AI306" i="1"/>
  <c r="AH306" i="1"/>
  <c r="BF305" i="1"/>
  <c r="BE305" i="1"/>
  <c r="AN305" i="1"/>
  <c r="AL305" i="1"/>
  <c r="AJ305" i="1"/>
  <c r="AI305" i="1"/>
  <c r="AH305" i="1"/>
  <c r="BF304" i="1"/>
  <c r="BE304" i="1"/>
  <c r="AN304" i="1"/>
  <c r="AL304" i="1"/>
  <c r="AJ304" i="1"/>
  <c r="AI304" i="1"/>
  <c r="AH304" i="1"/>
  <c r="AN303" i="1"/>
  <c r="AL303" i="1"/>
  <c r="AJ303" i="1"/>
  <c r="AI303" i="1"/>
  <c r="AH303" i="1"/>
  <c r="BF302" i="1"/>
  <c r="BE302" i="1"/>
  <c r="AN302" i="1"/>
  <c r="AL302" i="1"/>
  <c r="AJ302" i="1"/>
  <c r="AI302" i="1"/>
  <c r="AH302" i="1"/>
  <c r="BF301" i="1"/>
  <c r="BE301" i="1"/>
  <c r="AN301" i="1"/>
  <c r="AL301" i="1"/>
  <c r="AJ301" i="1"/>
  <c r="AI301" i="1"/>
  <c r="AH301" i="1"/>
  <c r="BF300" i="1"/>
  <c r="BE300" i="1"/>
  <c r="AN300" i="1"/>
  <c r="AL300" i="1"/>
  <c r="AJ300" i="1"/>
  <c r="AI300" i="1"/>
  <c r="AH300" i="1"/>
  <c r="BF299" i="1"/>
  <c r="BE299" i="1"/>
  <c r="AN299" i="1"/>
  <c r="AL299" i="1"/>
  <c r="AJ299" i="1"/>
  <c r="AI299" i="1"/>
  <c r="AH299" i="1"/>
  <c r="AN298" i="1"/>
  <c r="AN297" i="1"/>
  <c r="AN296" i="1"/>
  <c r="AN295" i="1"/>
  <c r="AM295" i="1"/>
  <c r="AL295" i="1"/>
  <c r="AJ295" i="1"/>
  <c r="AI295" i="1"/>
  <c r="AH295" i="1"/>
  <c r="AN292" i="1"/>
  <c r="AL292" i="1"/>
  <c r="AJ292" i="1"/>
  <c r="AI292" i="1"/>
  <c r="AH292" i="1"/>
  <c r="AN291" i="1"/>
  <c r="AL291" i="1"/>
  <c r="AJ291" i="1"/>
  <c r="AI291" i="1"/>
  <c r="AH291" i="1"/>
  <c r="AN290" i="1"/>
  <c r="AL290" i="1"/>
  <c r="AJ290" i="1"/>
  <c r="AI290" i="1"/>
  <c r="AH290" i="1"/>
  <c r="AN289" i="1"/>
  <c r="AL289" i="1"/>
  <c r="AJ289" i="1"/>
  <c r="AI289" i="1"/>
  <c r="AH289" i="1"/>
  <c r="AN288" i="1"/>
  <c r="AL288" i="1"/>
  <c r="AJ288" i="1"/>
  <c r="AI288" i="1"/>
  <c r="AH288" i="1"/>
  <c r="AN287" i="1"/>
  <c r="AN286" i="1"/>
  <c r="AL286" i="1"/>
  <c r="AJ286" i="1"/>
  <c r="AI286" i="1"/>
  <c r="AH286" i="1"/>
  <c r="AN285" i="1"/>
  <c r="AL285" i="1"/>
  <c r="AJ285" i="1"/>
  <c r="AI285" i="1"/>
  <c r="AH285" i="1"/>
  <c r="AN284" i="1"/>
  <c r="AL284" i="1"/>
  <c r="AJ284" i="1"/>
  <c r="AI284" i="1"/>
  <c r="AH284" i="1"/>
  <c r="AN283" i="1"/>
  <c r="AL283" i="1"/>
  <c r="AJ283" i="1"/>
  <c r="AI283" i="1"/>
  <c r="AH283" i="1"/>
  <c r="AN282" i="1"/>
  <c r="AL282" i="1"/>
  <c r="AJ282" i="1"/>
  <c r="AI282" i="1"/>
  <c r="AH282" i="1"/>
  <c r="AN281" i="1"/>
  <c r="AL281" i="1"/>
  <c r="AJ281" i="1"/>
  <c r="AI281" i="1"/>
  <c r="AH281" i="1"/>
  <c r="AN280" i="1"/>
  <c r="AL280" i="1"/>
  <c r="AJ280" i="1"/>
  <c r="AI280" i="1"/>
  <c r="AH280" i="1"/>
  <c r="AN279" i="1"/>
  <c r="AL279" i="1"/>
  <c r="AJ279" i="1"/>
  <c r="AI279" i="1"/>
  <c r="AH279" i="1"/>
  <c r="AN278" i="1"/>
  <c r="AN277" i="1"/>
  <c r="AL277" i="1"/>
  <c r="AJ277" i="1"/>
  <c r="AI277" i="1"/>
  <c r="AH277" i="1"/>
  <c r="AN276" i="1"/>
  <c r="AL276" i="1"/>
  <c r="AJ276" i="1"/>
  <c r="AI276" i="1"/>
  <c r="AH276" i="1"/>
  <c r="AN275" i="1"/>
  <c r="AL275" i="1"/>
  <c r="AJ275" i="1"/>
  <c r="AI275" i="1"/>
  <c r="AH275" i="1"/>
  <c r="AN274" i="1"/>
  <c r="AL274" i="1"/>
  <c r="AJ274" i="1"/>
  <c r="AI274" i="1"/>
  <c r="AH274" i="1"/>
  <c r="AN273" i="1"/>
  <c r="AL273" i="1"/>
  <c r="AJ273" i="1"/>
  <c r="AI273" i="1"/>
  <c r="AH273" i="1"/>
  <c r="AN272" i="1"/>
  <c r="AL272" i="1"/>
  <c r="AJ272" i="1"/>
  <c r="AI272" i="1"/>
  <c r="AH272" i="1"/>
  <c r="AN271" i="1"/>
  <c r="AL271" i="1"/>
  <c r="AJ271" i="1"/>
  <c r="AI271" i="1"/>
  <c r="AH271" i="1"/>
  <c r="AN270" i="1"/>
  <c r="AL270" i="1"/>
  <c r="AJ270" i="1"/>
  <c r="AI270" i="1"/>
  <c r="AH270" i="1"/>
  <c r="AN269" i="1"/>
  <c r="AN268" i="1"/>
  <c r="AN267" i="1"/>
  <c r="AN266" i="1"/>
  <c r="AM266" i="1"/>
  <c r="AL266" i="1"/>
  <c r="AJ266" i="1"/>
  <c r="AI266" i="1"/>
  <c r="AH266" i="1"/>
  <c r="AN263" i="1"/>
  <c r="AL263" i="1"/>
  <c r="AJ263" i="1"/>
  <c r="AI263" i="1"/>
  <c r="AH263" i="1"/>
  <c r="AN262" i="1"/>
  <c r="AL262" i="1"/>
  <c r="AJ262" i="1"/>
  <c r="AI262" i="1"/>
  <c r="AH262" i="1"/>
  <c r="AN261" i="1"/>
  <c r="AL261" i="1"/>
  <c r="AJ261" i="1"/>
  <c r="AI261" i="1"/>
  <c r="AH261" i="1"/>
  <c r="AN260" i="1"/>
  <c r="AL260" i="1"/>
  <c r="AJ260" i="1"/>
  <c r="AI260" i="1"/>
  <c r="AH260" i="1"/>
  <c r="AN259" i="1"/>
  <c r="AL259" i="1"/>
  <c r="AJ259" i="1"/>
  <c r="AI259" i="1"/>
  <c r="AH259" i="1"/>
  <c r="AN258" i="1"/>
  <c r="AN257" i="1"/>
  <c r="AL257" i="1"/>
  <c r="AJ257" i="1"/>
  <c r="AI257" i="1"/>
  <c r="AH257" i="1"/>
  <c r="AN256" i="1"/>
  <c r="AL256" i="1"/>
  <c r="AJ256" i="1"/>
  <c r="AI256" i="1"/>
  <c r="AH256" i="1"/>
  <c r="AN255" i="1"/>
  <c r="AL255" i="1"/>
  <c r="AJ255" i="1"/>
  <c r="AI255" i="1"/>
  <c r="AH255" i="1"/>
  <c r="AN254" i="1"/>
  <c r="AL254" i="1"/>
  <c r="AJ254" i="1"/>
  <c r="AI254" i="1"/>
  <c r="AH254" i="1"/>
  <c r="AN253" i="1"/>
  <c r="AL253" i="1"/>
  <c r="AJ253" i="1"/>
  <c r="AI253" i="1"/>
  <c r="AH253" i="1"/>
  <c r="AN252" i="1"/>
  <c r="AL252" i="1"/>
  <c r="AJ252" i="1"/>
  <c r="AI252" i="1"/>
  <c r="AH252" i="1"/>
  <c r="AN251" i="1"/>
  <c r="AL251" i="1"/>
  <c r="AJ251" i="1"/>
  <c r="AI251" i="1"/>
  <c r="AH251" i="1"/>
  <c r="AN250" i="1"/>
  <c r="AL250" i="1"/>
  <c r="AJ250" i="1"/>
  <c r="AI250" i="1"/>
  <c r="AH250" i="1"/>
  <c r="AN249" i="1"/>
  <c r="AN248" i="1"/>
  <c r="AL248" i="1"/>
  <c r="AJ248" i="1"/>
  <c r="AI248" i="1"/>
  <c r="AH248" i="1"/>
  <c r="AN247" i="1"/>
  <c r="AL247" i="1"/>
  <c r="AJ247" i="1"/>
  <c r="AI247" i="1"/>
  <c r="AH247" i="1"/>
  <c r="AN246" i="1"/>
  <c r="AL246" i="1"/>
  <c r="AJ246" i="1"/>
  <c r="AI246" i="1"/>
  <c r="AH246" i="1"/>
  <c r="AN245" i="1"/>
  <c r="AL245" i="1"/>
  <c r="AJ245" i="1"/>
  <c r="AI245" i="1"/>
  <c r="AH245" i="1"/>
  <c r="AN244" i="1"/>
  <c r="AL244" i="1"/>
  <c r="AJ244" i="1"/>
  <c r="AI244" i="1"/>
  <c r="AH244" i="1"/>
  <c r="AN243" i="1"/>
  <c r="AL243" i="1"/>
  <c r="AJ243" i="1"/>
  <c r="AI243" i="1"/>
  <c r="AH243" i="1"/>
  <c r="AN242" i="1"/>
  <c r="AL242" i="1"/>
  <c r="AJ242" i="1"/>
  <c r="AI242" i="1"/>
  <c r="AH242" i="1"/>
  <c r="AN241" i="1"/>
  <c r="AL241" i="1"/>
  <c r="AJ241" i="1"/>
  <c r="AI241" i="1"/>
  <c r="AH241" i="1"/>
  <c r="AN240" i="1"/>
  <c r="AN239" i="1"/>
  <c r="AN238" i="1"/>
  <c r="AN237" i="1"/>
  <c r="AM237" i="1"/>
  <c r="AL237" i="1"/>
  <c r="AJ237" i="1"/>
  <c r="AI237" i="1"/>
  <c r="AH237" i="1"/>
  <c r="AN234" i="1"/>
  <c r="AL234" i="1"/>
  <c r="AJ234" i="1"/>
  <c r="AI234" i="1"/>
  <c r="AH234" i="1"/>
  <c r="AN233" i="1"/>
  <c r="AL233" i="1"/>
  <c r="AJ233" i="1"/>
  <c r="AI233" i="1"/>
  <c r="AH233" i="1"/>
  <c r="AN232" i="1"/>
  <c r="AL232" i="1"/>
  <c r="AJ232" i="1"/>
  <c r="AI232" i="1"/>
  <c r="AH232" i="1"/>
  <c r="AN231" i="1"/>
  <c r="AL231" i="1"/>
  <c r="AJ231" i="1"/>
  <c r="AI231" i="1"/>
  <c r="AH231" i="1"/>
  <c r="AN230" i="1"/>
  <c r="AL230" i="1"/>
  <c r="AJ230" i="1"/>
  <c r="AI230" i="1"/>
  <c r="AH230" i="1"/>
  <c r="AN229" i="1"/>
  <c r="AN228" i="1"/>
  <c r="AL228" i="1"/>
  <c r="AJ228" i="1"/>
  <c r="AI228" i="1"/>
  <c r="AH228" i="1"/>
  <c r="AN227" i="1"/>
  <c r="AL227" i="1"/>
  <c r="AJ227" i="1"/>
  <c r="AI227" i="1"/>
  <c r="AH227" i="1"/>
  <c r="AN226" i="1"/>
  <c r="AL226" i="1"/>
  <c r="AJ226" i="1"/>
  <c r="AI226" i="1"/>
  <c r="AH226" i="1"/>
  <c r="AN225" i="1"/>
  <c r="AL225" i="1"/>
  <c r="AJ225" i="1"/>
  <c r="AI225" i="1"/>
  <c r="AH225" i="1"/>
  <c r="AN224" i="1"/>
  <c r="AL224" i="1"/>
  <c r="AJ224" i="1"/>
  <c r="AI224" i="1"/>
  <c r="AH224" i="1"/>
  <c r="AN223" i="1"/>
  <c r="AL223" i="1"/>
  <c r="AJ223" i="1"/>
  <c r="AI223" i="1"/>
  <c r="AH223" i="1"/>
  <c r="AN222" i="1"/>
  <c r="AL222" i="1"/>
  <c r="AJ222" i="1"/>
  <c r="AI222" i="1"/>
  <c r="AH222" i="1"/>
  <c r="AN221" i="1"/>
  <c r="AL221" i="1"/>
  <c r="AJ221" i="1"/>
  <c r="AI221" i="1"/>
  <c r="AH221" i="1"/>
  <c r="AN220" i="1"/>
  <c r="AN219" i="1"/>
  <c r="AL219" i="1"/>
  <c r="AJ219" i="1"/>
  <c r="AI219" i="1"/>
  <c r="AH219" i="1"/>
  <c r="AN218" i="1"/>
  <c r="AL218" i="1"/>
  <c r="AJ218" i="1"/>
  <c r="AI218" i="1"/>
  <c r="AH218" i="1"/>
  <c r="AN217" i="1"/>
  <c r="AL217" i="1"/>
  <c r="AJ217" i="1"/>
  <c r="AI217" i="1"/>
  <c r="AH217" i="1"/>
  <c r="AN216" i="1"/>
  <c r="AL216" i="1"/>
  <c r="AJ216" i="1"/>
  <c r="AI216" i="1"/>
  <c r="AH216" i="1"/>
  <c r="AN215" i="1"/>
  <c r="AL215" i="1"/>
  <c r="AJ215" i="1"/>
  <c r="AI215" i="1"/>
  <c r="AH215" i="1"/>
  <c r="AN214" i="1"/>
  <c r="AL214" i="1"/>
  <c r="AJ214" i="1"/>
  <c r="AI214" i="1"/>
  <c r="AH214" i="1"/>
  <c r="AN213" i="1"/>
  <c r="AL213" i="1"/>
  <c r="AJ213" i="1"/>
  <c r="AI213" i="1"/>
  <c r="AH213" i="1"/>
  <c r="AN212" i="1"/>
  <c r="AL212" i="1"/>
  <c r="AJ212" i="1"/>
  <c r="AI212" i="1"/>
  <c r="AH212" i="1"/>
  <c r="AN211" i="1"/>
  <c r="AN210" i="1"/>
  <c r="AN209" i="1"/>
  <c r="AN208" i="1"/>
  <c r="AM208" i="1"/>
  <c r="AL208" i="1"/>
  <c r="AJ208" i="1"/>
  <c r="AI208" i="1"/>
  <c r="AH208" i="1"/>
  <c r="AN205" i="1"/>
  <c r="AL205" i="1"/>
  <c r="AJ205" i="1"/>
  <c r="AI205" i="1"/>
  <c r="AH205" i="1"/>
  <c r="AN204" i="1"/>
  <c r="AL204" i="1"/>
  <c r="AJ204" i="1"/>
  <c r="AI204" i="1"/>
  <c r="AH204" i="1"/>
  <c r="AN203" i="1"/>
  <c r="AL203" i="1"/>
  <c r="AJ203" i="1"/>
  <c r="AI203" i="1"/>
  <c r="AH203" i="1"/>
  <c r="AN202" i="1"/>
  <c r="AL202" i="1"/>
  <c r="AJ202" i="1"/>
  <c r="AI202" i="1"/>
  <c r="AH202" i="1"/>
  <c r="AN201" i="1"/>
  <c r="AL201" i="1"/>
  <c r="AJ201" i="1"/>
  <c r="AI201" i="1"/>
  <c r="AH201" i="1"/>
  <c r="AN200" i="1"/>
  <c r="AN199" i="1"/>
  <c r="AL199" i="1"/>
  <c r="AJ199" i="1"/>
  <c r="AI199" i="1"/>
  <c r="AH199" i="1"/>
  <c r="AN198" i="1"/>
  <c r="AL198" i="1"/>
  <c r="AJ198" i="1"/>
  <c r="AI198" i="1"/>
  <c r="AH198" i="1"/>
  <c r="AN197" i="1"/>
  <c r="AL197" i="1"/>
  <c r="AJ197" i="1"/>
  <c r="AI197" i="1"/>
  <c r="AH197" i="1"/>
  <c r="AN196" i="1"/>
  <c r="AL196" i="1"/>
  <c r="AJ196" i="1"/>
  <c r="AI196" i="1"/>
  <c r="AH196" i="1"/>
  <c r="AN195" i="1"/>
  <c r="AL195" i="1"/>
  <c r="AJ195" i="1"/>
  <c r="AI195" i="1"/>
  <c r="AH195" i="1"/>
  <c r="AN194" i="1"/>
  <c r="AL194" i="1"/>
  <c r="AJ194" i="1"/>
  <c r="AI194" i="1"/>
  <c r="AH194" i="1"/>
  <c r="AN193" i="1"/>
  <c r="AL193" i="1"/>
  <c r="AJ193" i="1"/>
  <c r="AI193" i="1"/>
  <c r="AH193" i="1"/>
  <c r="AN192" i="1"/>
  <c r="AL192" i="1"/>
  <c r="AJ192" i="1"/>
  <c r="AI192" i="1"/>
  <c r="AH192" i="1"/>
  <c r="AN191" i="1"/>
  <c r="AN190" i="1"/>
  <c r="AL190" i="1"/>
  <c r="AJ190" i="1"/>
  <c r="AI190" i="1"/>
  <c r="AH190" i="1"/>
  <c r="AN189" i="1"/>
  <c r="AL189" i="1"/>
  <c r="AJ189" i="1"/>
  <c r="AI189" i="1"/>
  <c r="AH189" i="1"/>
  <c r="AN188" i="1"/>
  <c r="AL188" i="1"/>
  <c r="AJ188" i="1"/>
  <c r="AI188" i="1"/>
  <c r="AH188" i="1"/>
  <c r="AN187" i="1"/>
  <c r="AL187" i="1"/>
  <c r="AJ187" i="1"/>
  <c r="AI187" i="1"/>
  <c r="AH187" i="1"/>
  <c r="AN186" i="1"/>
  <c r="AL186" i="1"/>
  <c r="AJ186" i="1"/>
  <c r="AI186" i="1"/>
  <c r="AH186" i="1"/>
  <c r="AN185" i="1"/>
  <c r="AL185" i="1"/>
  <c r="AJ185" i="1"/>
  <c r="AI185" i="1"/>
  <c r="AH185" i="1"/>
  <c r="AN184" i="1"/>
  <c r="AL184" i="1"/>
  <c r="AJ184" i="1"/>
  <c r="AI184" i="1"/>
  <c r="AH184" i="1"/>
  <c r="AN183" i="1"/>
  <c r="AL183" i="1"/>
  <c r="AJ183" i="1"/>
  <c r="AI183" i="1"/>
  <c r="AH183" i="1"/>
  <c r="AN182" i="1"/>
  <c r="AN181" i="1"/>
  <c r="AN180" i="1"/>
  <c r="AN179" i="1"/>
  <c r="AM179" i="1"/>
  <c r="AL179" i="1"/>
  <c r="AJ179" i="1"/>
  <c r="AI179" i="1"/>
  <c r="AH179" i="1"/>
  <c r="AN176" i="1"/>
  <c r="AL176" i="1"/>
  <c r="AJ176" i="1"/>
  <c r="AI176" i="1"/>
  <c r="AH176" i="1"/>
  <c r="AN175" i="1"/>
  <c r="AL175" i="1"/>
  <c r="AJ175" i="1"/>
  <c r="AI175" i="1"/>
  <c r="AH175" i="1"/>
  <c r="AN174" i="1"/>
  <c r="AL174" i="1"/>
  <c r="AJ174" i="1"/>
  <c r="AI174" i="1"/>
  <c r="AH174" i="1"/>
  <c r="AN173" i="1"/>
  <c r="AL173" i="1"/>
  <c r="AJ173" i="1"/>
  <c r="AI173" i="1"/>
  <c r="AH173" i="1"/>
  <c r="AN172" i="1"/>
  <c r="AL172" i="1"/>
  <c r="AJ172" i="1"/>
  <c r="AI172" i="1"/>
  <c r="AH172" i="1"/>
  <c r="AN171" i="1"/>
  <c r="AN170" i="1"/>
  <c r="AL170" i="1"/>
  <c r="AJ170" i="1"/>
  <c r="AI170" i="1"/>
  <c r="AH170" i="1"/>
  <c r="AN169" i="1"/>
  <c r="AL169" i="1"/>
  <c r="AJ169" i="1"/>
  <c r="AI169" i="1"/>
  <c r="AH169" i="1"/>
  <c r="AN168" i="1"/>
  <c r="AL168" i="1"/>
  <c r="AJ168" i="1"/>
  <c r="AI168" i="1"/>
  <c r="AH168" i="1"/>
  <c r="AN167" i="1"/>
  <c r="AL167" i="1"/>
  <c r="AJ167" i="1"/>
  <c r="AI167" i="1"/>
  <c r="AH167" i="1"/>
  <c r="AN166" i="1"/>
  <c r="AL166" i="1"/>
  <c r="AJ166" i="1"/>
  <c r="AI166" i="1"/>
  <c r="AH166" i="1"/>
  <c r="AN165" i="1"/>
  <c r="AL165" i="1"/>
  <c r="AJ165" i="1"/>
  <c r="AI165" i="1"/>
  <c r="AH165" i="1"/>
  <c r="AN164" i="1"/>
  <c r="AL164" i="1"/>
  <c r="AJ164" i="1"/>
  <c r="AI164" i="1"/>
  <c r="AH164" i="1"/>
  <c r="AN163" i="1"/>
  <c r="AL163" i="1"/>
  <c r="AJ163" i="1"/>
  <c r="AI163" i="1"/>
  <c r="AH163" i="1"/>
  <c r="AN162" i="1"/>
  <c r="AN161" i="1"/>
  <c r="AL161" i="1"/>
  <c r="AJ161" i="1"/>
  <c r="AI161" i="1"/>
  <c r="AH161" i="1"/>
  <c r="AN160" i="1"/>
  <c r="AL160" i="1"/>
  <c r="AJ160" i="1"/>
  <c r="AI160" i="1"/>
  <c r="AH160" i="1"/>
  <c r="AN159" i="1"/>
  <c r="AL159" i="1"/>
  <c r="AJ159" i="1"/>
  <c r="AI159" i="1"/>
  <c r="AH159" i="1"/>
  <c r="AN158" i="1"/>
  <c r="AL158" i="1"/>
  <c r="AJ158" i="1"/>
  <c r="AI158" i="1"/>
  <c r="AH158" i="1"/>
  <c r="AN157" i="1"/>
  <c r="AL157" i="1"/>
  <c r="AJ157" i="1"/>
  <c r="AI157" i="1"/>
  <c r="AH157" i="1"/>
  <c r="AN156" i="1"/>
  <c r="AL156" i="1"/>
  <c r="AJ156" i="1"/>
  <c r="AI156" i="1"/>
  <c r="AH156" i="1"/>
  <c r="AN155" i="1"/>
  <c r="AL155" i="1"/>
  <c r="AJ155" i="1"/>
  <c r="AI155" i="1"/>
  <c r="AH155" i="1"/>
  <c r="AN154" i="1"/>
  <c r="AL154" i="1"/>
  <c r="AJ154" i="1"/>
  <c r="AI154" i="1"/>
  <c r="AH154" i="1"/>
  <c r="AN153" i="1"/>
  <c r="AN152" i="1"/>
  <c r="AN151" i="1"/>
  <c r="AN150" i="1"/>
  <c r="AM150" i="1"/>
  <c r="AL150" i="1"/>
  <c r="AJ150" i="1"/>
  <c r="AI150" i="1"/>
  <c r="AH150" i="1"/>
  <c r="AN147" i="1"/>
  <c r="AL147" i="1"/>
  <c r="AJ147" i="1"/>
  <c r="AI147" i="1"/>
  <c r="AH147" i="1"/>
  <c r="AN146" i="1"/>
  <c r="AL146" i="1"/>
  <c r="AJ146" i="1"/>
  <c r="AI146" i="1"/>
  <c r="AH146" i="1"/>
  <c r="AN145" i="1"/>
  <c r="AL145" i="1"/>
  <c r="AJ145" i="1"/>
  <c r="AI145" i="1"/>
  <c r="AH145" i="1"/>
  <c r="AN144" i="1"/>
  <c r="AL144" i="1"/>
  <c r="AJ144" i="1"/>
  <c r="AI144" i="1"/>
  <c r="AH144" i="1"/>
  <c r="AN143" i="1"/>
  <c r="AL143" i="1"/>
  <c r="AJ143" i="1"/>
  <c r="AI143" i="1"/>
  <c r="AH143" i="1"/>
  <c r="AN142" i="1"/>
  <c r="AN141" i="1"/>
  <c r="AL141" i="1"/>
  <c r="AJ141" i="1"/>
  <c r="AI141" i="1"/>
  <c r="AH141" i="1"/>
  <c r="AN140" i="1"/>
  <c r="AL140" i="1"/>
  <c r="AJ140" i="1"/>
  <c r="AI140" i="1"/>
  <c r="AH140" i="1"/>
  <c r="AN139" i="1"/>
  <c r="AL139" i="1"/>
  <c r="AJ139" i="1"/>
  <c r="AI139" i="1"/>
  <c r="AH139" i="1"/>
  <c r="AN138" i="1"/>
  <c r="AL138" i="1"/>
  <c r="AJ138" i="1"/>
  <c r="AI138" i="1"/>
  <c r="AH138" i="1"/>
  <c r="AN137" i="1"/>
  <c r="AL137" i="1"/>
  <c r="AJ137" i="1"/>
  <c r="AI137" i="1"/>
  <c r="AH137" i="1"/>
  <c r="AN136" i="1"/>
  <c r="AL136" i="1"/>
  <c r="AJ136" i="1"/>
  <c r="AI136" i="1"/>
  <c r="AH136" i="1"/>
  <c r="AN135" i="1"/>
  <c r="AL135" i="1"/>
  <c r="AJ135" i="1"/>
  <c r="AI135" i="1"/>
  <c r="AH135" i="1"/>
  <c r="AN134" i="1"/>
  <c r="AL134" i="1"/>
  <c r="AJ134" i="1"/>
  <c r="AI134" i="1"/>
  <c r="AH134" i="1"/>
  <c r="AN133" i="1"/>
  <c r="AN132" i="1"/>
  <c r="AL132" i="1"/>
  <c r="AJ132" i="1"/>
  <c r="AI132" i="1"/>
  <c r="AH132" i="1"/>
  <c r="AN131" i="1"/>
  <c r="AL131" i="1"/>
  <c r="AJ131" i="1"/>
  <c r="AI131" i="1"/>
  <c r="AH131" i="1"/>
  <c r="AN130" i="1"/>
  <c r="AL130" i="1"/>
  <c r="AJ130" i="1"/>
  <c r="AI130" i="1"/>
  <c r="AH130" i="1"/>
  <c r="AN129" i="1"/>
  <c r="AL129" i="1"/>
  <c r="AJ129" i="1"/>
  <c r="AI129" i="1"/>
  <c r="AH129" i="1"/>
  <c r="AN128" i="1"/>
  <c r="AL128" i="1"/>
  <c r="AJ128" i="1"/>
  <c r="AI128" i="1"/>
  <c r="AH128" i="1"/>
  <c r="AN127" i="1"/>
  <c r="AL127" i="1"/>
  <c r="AJ127" i="1"/>
  <c r="AI127" i="1"/>
  <c r="AH127" i="1"/>
  <c r="AN126" i="1"/>
  <c r="AL126" i="1"/>
  <c r="AJ126" i="1"/>
  <c r="AI126" i="1"/>
  <c r="AH126" i="1"/>
  <c r="AN125" i="1"/>
  <c r="AL125" i="1"/>
  <c r="AJ125" i="1"/>
  <c r="AI125" i="1"/>
  <c r="AH125" i="1"/>
  <c r="AN124" i="1"/>
  <c r="AN123" i="1"/>
  <c r="AN122" i="1"/>
  <c r="AN121" i="1"/>
  <c r="AM121" i="1"/>
  <c r="AL121" i="1"/>
  <c r="AJ121" i="1"/>
  <c r="AI121" i="1"/>
  <c r="AH121" i="1"/>
  <c r="AN118" i="1"/>
  <c r="AL118" i="1"/>
  <c r="AJ118" i="1"/>
  <c r="AI118" i="1"/>
  <c r="AH118" i="1"/>
  <c r="AN117" i="1"/>
  <c r="AL117" i="1"/>
  <c r="AJ117" i="1"/>
  <c r="AI117" i="1"/>
  <c r="AH117" i="1"/>
  <c r="AN116" i="1"/>
  <c r="AL116" i="1"/>
  <c r="AJ116" i="1"/>
  <c r="AI116" i="1"/>
  <c r="AH116" i="1"/>
  <c r="AN115" i="1"/>
  <c r="AL115" i="1"/>
  <c r="AJ115" i="1"/>
  <c r="AI115" i="1"/>
  <c r="AH115" i="1"/>
  <c r="AN114" i="1"/>
  <c r="AL114" i="1"/>
  <c r="AJ114" i="1"/>
  <c r="AI114" i="1"/>
  <c r="AH114" i="1"/>
  <c r="AN113" i="1"/>
  <c r="AN112" i="1"/>
  <c r="AL112" i="1"/>
  <c r="AJ112" i="1"/>
  <c r="AI112" i="1"/>
  <c r="AH112" i="1"/>
  <c r="AN111" i="1"/>
  <c r="AL111" i="1"/>
  <c r="AJ111" i="1"/>
  <c r="AI111" i="1"/>
  <c r="AH111" i="1"/>
  <c r="AN110" i="1"/>
  <c r="AL110" i="1"/>
  <c r="AJ110" i="1"/>
  <c r="AI110" i="1"/>
  <c r="AH110" i="1"/>
  <c r="AN109" i="1"/>
  <c r="AL109" i="1"/>
  <c r="AJ109" i="1"/>
  <c r="AI109" i="1"/>
  <c r="AH109" i="1"/>
  <c r="AN108" i="1"/>
  <c r="AL108" i="1"/>
  <c r="AJ108" i="1"/>
  <c r="AI108" i="1"/>
  <c r="AH108" i="1"/>
  <c r="AN107" i="1"/>
  <c r="AL107" i="1"/>
  <c r="AJ107" i="1"/>
  <c r="AI107" i="1"/>
  <c r="AH107" i="1"/>
  <c r="AN106" i="1"/>
  <c r="AL106" i="1"/>
  <c r="AJ106" i="1"/>
  <c r="AI106" i="1"/>
  <c r="AH106" i="1"/>
  <c r="AN105" i="1"/>
  <c r="AL105" i="1"/>
  <c r="AJ105" i="1"/>
  <c r="AI105" i="1"/>
  <c r="AH105" i="1"/>
  <c r="AN104" i="1"/>
  <c r="AN103" i="1"/>
  <c r="AL103" i="1"/>
  <c r="AJ103" i="1"/>
  <c r="AI103" i="1"/>
  <c r="AH103" i="1"/>
  <c r="AN102" i="1"/>
  <c r="AL102" i="1"/>
  <c r="AJ102" i="1"/>
  <c r="AI102" i="1"/>
  <c r="AH102" i="1"/>
  <c r="AN101" i="1"/>
  <c r="AL101" i="1"/>
  <c r="AJ101" i="1"/>
  <c r="AI101" i="1"/>
  <c r="AH101" i="1"/>
  <c r="AN100" i="1"/>
  <c r="AL100" i="1"/>
  <c r="AJ100" i="1"/>
  <c r="AI100" i="1"/>
  <c r="AH100" i="1"/>
  <c r="AN99" i="1"/>
  <c r="AL99" i="1"/>
  <c r="AJ99" i="1"/>
  <c r="AI99" i="1"/>
  <c r="AH99" i="1"/>
  <c r="AN98" i="1"/>
  <c r="AL98" i="1"/>
  <c r="AJ98" i="1"/>
  <c r="AI98" i="1"/>
  <c r="AH98" i="1"/>
  <c r="AN97" i="1"/>
  <c r="AL97" i="1"/>
  <c r="AJ97" i="1"/>
  <c r="AI97" i="1"/>
  <c r="AH97" i="1"/>
  <c r="AN96" i="1"/>
  <c r="AL96" i="1"/>
  <c r="AJ96" i="1"/>
  <c r="AI96" i="1"/>
  <c r="AH96" i="1"/>
  <c r="AN95" i="1"/>
  <c r="AN94" i="1"/>
  <c r="AN93" i="1"/>
  <c r="AN92" i="1"/>
  <c r="AM92" i="1"/>
  <c r="AL92" i="1"/>
  <c r="AJ92" i="1"/>
  <c r="AI92" i="1"/>
  <c r="AH92" i="1"/>
  <c r="AN89" i="1"/>
  <c r="AL89" i="1"/>
  <c r="AJ89" i="1"/>
  <c r="AI89" i="1"/>
  <c r="AH89" i="1"/>
  <c r="AN88" i="1"/>
  <c r="AL88" i="1"/>
  <c r="AJ88" i="1"/>
  <c r="AI88" i="1"/>
  <c r="AH88" i="1"/>
  <c r="AN87" i="1"/>
  <c r="AL87" i="1"/>
  <c r="AJ87" i="1"/>
  <c r="AI87" i="1"/>
  <c r="AH87" i="1"/>
  <c r="AN86" i="1"/>
  <c r="AL86" i="1"/>
  <c r="AJ86" i="1"/>
  <c r="AI86" i="1"/>
  <c r="AH86" i="1"/>
  <c r="AN85" i="1"/>
  <c r="AL85" i="1"/>
  <c r="AJ85" i="1"/>
  <c r="AI85" i="1"/>
  <c r="AH85" i="1"/>
  <c r="AN84" i="1"/>
  <c r="AN83" i="1"/>
  <c r="AL83" i="1"/>
  <c r="AJ83" i="1"/>
  <c r="AI83" i="1"/>
  <c r="AH83" i="1"/>
  <c r="AN82" i="1"/>
  <c r="AL82" i="1"/>
  <c r="AJ82" i="1"/>
  <c r="AI82" i="1"/>
  <c r="AH82" i="1"/>
  <c r="BY81" i="1"/>
  <c r="CC107" i="1" s="1"/>
  <c r="BS81" i="1"/>
  <c r="BU91" i="1" s="1"/>
  <c r="BM81" i="1"/>
  <c r="BQ105" i="1" s="1"/>
  <c r="BG81" i="1"/>
  <c r="BH107" i="1" s="1"/>
  <c r="AN81" i="1"/>
  <c r="AL81" i="1"/>
  <c r="AJ81" i="1"/>
  <c r="AI81" i="1"/>
  <c r="AH81" i="1"/>
  <c r="AN80" i="1"/>
  <c r="AL80" i="1"/>
  <c r="AJ80" i="1"/>
  <c r="AI80" i="1"/>
  <c r="AH80" i="1"/>
  <c r="AN79" i="1"/>
  <c r="AL79" i="1"/>
  <c r="AJ79" i="1"/>
  <c r="AI79" i="1"/>
  <c r="AH79" i="1"/>
  <c r="AN78" i="1"/>
  <c r="AL78" i="1"/>
  <c r="AJ78" i="1"/>
  <c r="AI78" i="1"/>
  <c r="AH78" i="1"/>
  <c r="AN77" i="1"/>
  <c r="AL77" i="1"/>
  <c r="AJ77" i="1"/>
  <c r="AI77" i="1"/>
  <c r="AH77" i="1"/>
  <c r="AN76" i="1"/>
  <c r="AL76" i="1"/>
  <c r="AJ76" i="1"/>
  <c r="AI76" i="1"/>
  <c r="AH76" i="1"/>
  <c r="AN75" i="1"/>
  <c r="AN74" i="1"/>
  <c r="AL74" i="1"/>
  <c r="AJ74" i="1"/>
  <c r="AI74" i="1"/>
  <c r="AH74" i="1"/>
  <c r="AN73" i="1"/>
  <c r="AL73" i="1"/>
  <c r="AJ73" i="1"/>
  <c r="AI73" i="1"/>
  <c r="AH73" i="1"/>
  <c r="AN72" i="1"/>
  <c r="AL72" i="1"/>
  <c r="AJ72" i="1"/>
  <c r="AI72" i="1"/>
  <c r="AH72" i="1"/>
  <c r="AN71" i="1"/>
  <c r="AL71" i="1"/>
  <c r="AJ71" i="1"/>
  <c r="AI71" i="1"/>
  <c r="AH71" i="1"/>
  <c r="AN70" i="1"/>
  <c r="AL70" i="1"/>
  <c r="AJ70" i="1"/>
  <c r="AI70" i="1"/>
  <c r="AH70" i="1"/>
  <c r="AN69" i="1"/>
  <c r="AL69" i="1"/>
  <c r="AJ69" i="1"/>
  <c r="AI69" i="1"/>
  <c r="AH69" i="1"/>
  <c r="AN68" i="1"/>
  <c r="AL68" i="1"/>
  <c r="AJ68" i="1"/>
  <c r="AI68" i="1"/>
  <c r="AH68" i="1"/>
  <c r="AN67" i="1"/>
  <c r="AL67" i="1"/>
  <c r="AJ67" i="1"/>
  <c r="AI67" i="1"/>
  <c r="AH67" i="1"/>
  <c r="AN66" i="1"/>
  <c r="AN65" i="1"/>
  <c r="AN64" i="1"/>
  <c r="AN63" i="1"/>
  <c r="AM63" i="1"/>
  <c r="AL63" i="1"/>
  <c r="AJ63" i="1"/>
  <c r="AI63" i="1"/>
  <c r="AH63" i="1"/>
  <c r="AN60" i="1"/>
  <c r="AL60" i="1"/>
  <c r="AJ60" i="1"/>
  <c r="AI60" i="1"/>
  <c r="AH60" i="1"/>
  <c r="AN59" i="1"/>
  <c r="AL59" i="1"/>
  <c r="AJ59" i="1"/>
  <c r="AI59" i="1"/>
  <c r="AH59" i="1"/>
  <c r="AN58" i="1"/>
  <c r="AL58" i="1"/>
  <c r="AJ58" i="1"/>
  <c r="AI58" i="1"/>
  <c r="AH58" i="1"/>
  <c r="AN57" i="1"/>
  <c r="AL57" i="1"/>
  <c r="AJ57" i="1"/>
  <c r="AI57" i="1"/>
  <c r="AH57" i="1"/>
  <c r="AN56" i="1"/>
  <c r="AL56" i="1"/>
  <c r="AJ56" i="1"/>
  <c r="AI56" i="1"/>
  <c r="AH56" i="1"/>
  <c r="AN55" i="1"/>
  <c r="AN54" i="1"/>
  <c r="AL54" i="1"/>
  <c r="AJ54" i="1"/>
  <c r="AI54" i="1"/>
  <c r="AH54" i="1"/>
  <c r="AN53" i="1"/>
  <c r="AL53" i="1"/>
  <c r="AJ53" i="1"/>
  <c r="AI53" i="1"/>
  <c r="AH53" i="1"/>
  <c r="AN52" i="1"/>
  <c r="AL52" i="1"/>
  <c r="AJ52" i="1"/>
  <c r="AI52" i="1"/>
  <c r="AH52" i="1"/>
  <c r="AN51" i="1"/>
  <c r="AL51" i="1"/>
  <c r="AJ51" i="1"/>
  <c r="AI51" i="1"/>
  <c r="AH51" i="1"/>
  <c r="AN50" i="1"/>
  <c r="AL50" i="1"/>
  <c r="AJ50" i="1"/>
  <c r="AI50" i="1"/>
  <c r="AH50" i="1"/>
  <c r="AN49" i="1"/>
  <c r="AL49" i="1"/>
  <c r="AJ49" i="1"/>
  <c r="AI49" i="1"/>
  <c r="AH49" i="1"/>
  <c r="AN48" i="1"/>
  <c r="AL48" i="1"/>
  <c r="AJ48" i="1"/>
  <c r="AI48" i="1"/>
  <c r="AH48" i="1"/>
  <c r="AN47" i="1"/>
  <c r="AL47" i="1"/>
  <c r="AJ47" i="1"/>
  <c r="AI47" i="1"/>
  <c r="AH47" i="1"/>
  <c r="AN46" i="1"/>
  <c r="AN45" i="1"/>
  <c r="AL45" i="1"/>
  <c r="AJ45" i="1"/>
  <c r="AI45" i="1"/>
  <c r="AH45" i="1"/>
  <c r="AN44" i="1"/>
  <c r="AL44" i="1"/>
  <c r="AJ44" i="1"/>
  <c r="AI44" i="1"/>
  <c r="AH44" i="1"/>
  <c r="BY43" i="1"/>
  <c r="CA69" i="1" s="1"/>
  <c r="BS43" i="1"/>
  <c r="BV69" i="1" s="1"/>
  <c r="BM43" i="1"/>
  <c r="BN68" i="1" s="1"/>
  <c r="BG43" i="1"/>
  <c r="BH69" i="1" s="1"/>
  <c r="AN43" i="1"/>
  <c r="AL43" i="1"/>
  <c r="AJ43" i="1"/>
  <c r="AI43" i="1"/>
  <c r="AH43" i="1"/>
  <c r="AN42" i="1"/>
  <c r="AL42" i="1"/>
  <c r="AJ42" i="1"/>
  <c r="AI42" i="1"/>
  <c r="AH42" i="1"/>
  <c r="AN41" i="1"/>
  <c r="AL41" i="1"/>
  <c r="AJ41" i="1"/>
  <c r="AI41" i="1"/>
  <c r="AH41" i="1"/>
  <c r="AN40" i="1"/>
  <c r="AL40" i="1"/>
  <c r="AJ40" i="1"/>
  <c r="AI40" i="1"/>
  <c r="AH40" i="1"/>
  <c r="AN39" i="1"/>
  <c r="AL39" i="1"/>
  <c r="AJ39" i="1"/>
  <c r="AI39" i="1"/>
  <c r="AH39" i="1"/>
  <c r="AN38" i="1"/>
  <c r="AL38" i="1"/>
  <c r="AJ38" i="1"/>
  <c r="AI38" i="1"/>
  <c r="AH38" i="1"/>
  <c r="AN37" i="1"/>
  <c r="AN36" i="1"/>
  <c r="AN35" i="1"/>
  <c r="AN34" i="1"/>
  <c r="AM34" i="1"/>
  <c r="AL34" i="1"/>
  <c r="AJ34" i="1"/>
  <c r="AI34" i="1"/>
  <c r="AH34" i="1"/>
  <c r="AN31" i="1"/>
  <c r="AL31" i="1"/>
  <c r="AJ31" i="1"/>
  <c r="AI31" i="1"/>
  <c r="AH31" i="1"/>
  <c r="AN30" i="1"/>
  <c r="AL30" i="1"/>
  <c r="AJ30" i="1"/>
  <c r="AI30" i="1"/>
  <c r="AH30" i="1"/>
  <c r="AN29" i="1"/>
  <c r="AL29" i="1"/>
  <c r="AJ29" i="1"/>
  <c r="AI29" i="1"/>
  <c r="AH29" i="1"/>
  <c r="AN28" i="1"/>
  <c r="AL28" i="1"/>
  <c r="AJ28" i="1"/>
  <c r="AI28" i="1"/>
  <c r="AH28" i="1"/>
  <c r="AN27" i="1"/>
  <c r="AL27" i="1"/>
  <c r="AJ27" i="1"/>
  <c r="AI27" i="1"/>
  <c r="AH27" i="1"/>
  <c r="AN26" i="1"/>
  <c r="AN25" i="1"/>
  <c r="AL25" i="1"/>
  <c r="AJ25" i="1"/>
  <c r="AI25" i="1"/>
  <c r="AH25" i="1"/>
  <c r="AN24" i="1"/>
  <c r="AL24" i="1"/>
  <c r="AJ24" i="1"/>
  <c r="AI24" i="1"/>
  <c r="AH24" i="1"/>
  <c r="AN23" i="1"/>
  <c r="AL23" i="1"/>
  <c r="AJ23" i="1"/>
  <c r="AI23" i="1"/>
  <c r="AH23" i="1"/>
  <c r="AN22" i="1"/>
  <c r="AL22" i="1"/>
  <c r="AJ22" i="1"/>
  <c r="AI22" i="1"/>
  <c r="AH22" i="1"/>
  <c r="AN21" i="1"/>
  <c r="AL21" i="1"/>
  <c r="AJ21" i="1"/>
  <c r="AI21" i="1"/>
  <c r="AH21" i="1"/>
  <c r="AN20" i="1"/>
  <c r="AL20" i="1"/>
  <c r="AJ20" i="1"/>
  <c r="AI20" i="1"/>
  <c r="AH20" i="1"/>
  <c r="AN19" i="1"/>
  <c r="AL19" i="1"/>
  <c r="AJ19" i="1"/>
  <c r="AI19" i="1"/>
  <c r="AH19" i="1"/>
  <c r="AN18" i="1"/>
  <c r="AL18" i="1"/>
  <c r="AJ18" i="1"/>
  <c r="AI18" i="1"/>
  <c r="AH18" i="1"/>
  <c r="AN17" i="1"/>
  <c r="AN16" i="1"/>
  <c r="AL16" i="1"/>
  <c r="AJ16" i="1"/>
  <c r="AI16" i="1"/>
  <c r="AH16" i="1"/>
  <c r="AN15" i="1"/>
  <c r="AL15" i="1"/>
  <c r="AJ15" i="1"/>
  <c r="AI15" i="1"/>
  <c r="AH15" i="1"/>
  <c r="AN14" i="1"/>
  <c r="AL14" i="1"/>
  <c r="AJ14" i="1"/>
  <c r="AI14" i="1"/>
  <c r="AH14" i="1"/>
  <c r="AN13" i="1"/>
  <c r="AL13" i="1"/>
  <c r="AJ13" i="1"/>
  <c r="AI13" i="1"/>
  <c r="AH13" i="1"/>
  <c r="AN12" i="1"/>
  <c r="AL12" i="1"/>
  <c r="AJ12" i="1"/>
  <c r="AI12" i="1"/>
  <c r="AH12" i="1"/>
  <c r="AN11" i="1"/>
  <c r="AL11" i="1"/>
  <c r="AJ11" i="1"/>
  <c r="AI11" i="1"/>
  <c r="AH11" i="1"/>
  <c r="AN10" i="1"/>
  <c r="AL10" i="1"/>
  <c r="AJ10" i="1"/>
  <c r="AI10" i="1"/>
  <c r="AH10" i="1"/>
  <c r="AN9" i="1"/>
  <c r="AL9" i="1"/>
  <c r="AJ9" i="1"/>
  <c r="AI9" i="1"/>
  <c r="AH9" i="1"/>
  <c r="AN8" i="1"/>
  <c r="AN7" i="1"/>
  <c r="AN6" i="1"/>
  <c r="BY5" i="1"/>
  <c r="CB31" i="1" s="1"/>
  <c r="BS5" i="1"/>
  <c r="BT30" i="1" s="1"/>
  <c r="BM5" i="1"/>
  <c r="BR31" i="1" s="1"/>
  <c r="BG5" i="1"/>
  <c r="BK31" i="1" s="1"/>
  <c r="AN5" i="1"/>
  <c r="AM5" i="1"/>
  <c r="AL5" i="1"/>
  <c r="AJ5" i="1"/>
  <c r="AI5" i="1"/>
  <c r="AH5" i="1"/>
  <c r="BI60" i="1" l="1"/>
  <c r="I14" i="8"/>
  <c r="I10" i="8"/>
  <c r="I6" i="8"/>
  <c r="H14" i="8"/>
  <c r="H10" i="8"/>
  <c r="H6" i="8"/>
  <c r="I13" i="8"/>
  <c r="I9" i="8"/>
  <c r="I5" i="8"/>
  <c r="H13" i="8"/>
  <c r="H9" i="8"/>
  <c r="H5" i="8"/>
  <c r="I12" i="8"/>
  <c r="I8" i="8"/>
  <c r="I4" i="8"/>
  <c r="H12" i="8"/>
  <c r="H8" i="8"/>
  <c r="H4" i="8"/>
  <c r="I11" i="8"/>
  <c r="I7" i="8"/>
  <c r="H11" i="8"/>
  <c r="H7" i="8"/>
  <c r="AA2" i="7"/>
  <c r="G6" i="6"/>
  <c r="U6" i="6" s="1"/>
  <c r="G5" i="6"/>
  <c r="U5" i="6" s="1"/>
  <c r="G8" i="6"/>
  <c r="U8" i="6" s="1"/>
  <c r="G7" i="6"/>
  <c r="U7" i="6" s="1"/>
  <c r="G3" i="6"/>
  <c r="U3" i="6" s="1"/>
  <c r="G9" i="6"/>
  <c r="U9" i="6" s="1"/>
  <c r="G4" i="6"/>
  <c r="U4" i="6" s="1"/>
  <c r="CD98" i="1"/>
  <c r="CD88" i="1"/>
  <c r="CB105" i="1"/>
  <c r="CB103" i="1"/>
  <c r="BJ60" i="1"/>
  <c r="CC94" i="1"/>
  <c r="CC103" i="1"/>
  <c r="BL66" i="1"/>
  <c r="BK57" i="1"/>
  <c r="BZ97" i="1"/>
  <c r="CC105" i="1"/>
  <c r="BL51" i="1"/>
  <c r="BQ25" i="1"/>
  <c r="BW55" i="1"/>
  <c r="BJ64" i="1"/>
  <c r="BK53" i="1"/>
  <c r="BL63" i="1"/>
  <c r="BX96" i="1"/>
  <c r="BX87" i="1"/>
  <c r="BU105" i="1"/>
  <c r="BV89" i="1"/>
  <c r="CA95" i="1"/>
  <c r="BZ99" i="1"/>
  <c r="BI50" i="1"/>
  <c r="BH55" i="1"/>
  <c r="BI67" i="1"/>
  <c r="CD86" i="1"/>
  <c r="CB107" i="1"/>
  <c r="CC92" i="1"/>
  <c r="BZ101" i="1"/>
  <c r="CC101" i="1"/>
  <c r="BH43" i="1"/>
  <c r="BI48" i="1"/>
  <c r="BL57" i="1"/>
  <c r="BI68" i="1"/>
  <c r="BO100" i="1"/>
  <c r="BO106" i="1"/>
  <c r="BQ91" i="1"/>
  <c r="BQ89" i="1"/>
  <c r="BW69" i="1"/>
  <c r="BU94" i="1"/>
  <c r="BT107" i="1"/>
  <c r="BX85" i="1"/>
  <c r="BU96" i="1"/>
  <c r="BV92" i="1"/>
  <c r="BU101" i="1"/>
  <c r="BW102" i="1"/>
  <c r="BX90" i="1"/>
  <c r="BW88" i="1"/>
  <c r="BX94" i="1"/>
  <c r="BU103" i="1"/>
  <c r="BW104" i="1"/>
  <c r="CD57" i="1"/>
  <c r="BX91" i="1"/>
  <c r="BX98" i="1"/>
  <c r="BW107" i="1"/>
  <c r="BX64" i="1"/>
  <c r="BX54" i="1"/>
  <c r="CA21" i="1"/>
  <c r="BQ99" i="1"/>
  <c r="BQ95" i="1"/>
  <c r="BP86" i="1"/>
  <c r="BO81" i="1"/>
  <c r="BN102" i="1"/>
  <c r="BX60" i="1"/>
  <c r="BT48" i="1"/>
  <c r="BX51" i="1"/>
  <c r="CB30" i="1"/>
  <c r="BN88" i="1"/>
  <c r="BR97" i="1"/>
  <c r="BQ107" i="1"/>
  <c r="BW50" i="1"/>
  <c r="BT59" i="1"/>
  <c r="BZ50" i="1"/>
  <c r="CD60" i="1"/>
  <c r="BQ87" i="1"/>
  <c r="BQ85" i="1"/>
  <c r="BP93" i="1"/>
  <c r="BR101" i="1"/>
  <c r="BQ103" i="1"/>
  <c r="BT58" i="1"/>
  <c r="BT52" i="1"/>
  <c r="BV61" i="1"/>
  <c r="BU55" i="1"/>
  <c r="BU52" i="1"/>
  <c r="BV65" i="1"/>
  <c r="BZ25" i="1"/>
  <c r="BP92" i="1"/>
  <c r="BP88" i="1"/>
  <c r="BO96" i="1"/>
  <c r="BQ104" i="1"/>
  <c r="BN106" i="1"/>
  <c r="BX61" i="1"/>
  <c r="BW57" i="1"/>
  <c r="BW49" i="1"/>
  <c r="BV60" i="1"/>
  <c r="BW58" i="1"/>
  <c r="CA13" i="1"/>
  <c r="BU100" i="1"/>
  <c r="BU98" i="1"/>
  <c r="BV95" i="1"/>
  <c r="BU92" i="1"/>
  <c r="BT91" i="1"/>
  <c r="BT90" i="1"/>
  <c r="BT87" i="1"/>
  <c r="BU86" i="1"/>
  <c r="BU81" i="1"/>
  <c r="BW93" i="1"/>
  <c r="BW95" i="1"/>
  <c r="BT98" i="1"/>
  <c r="BT100" i="1"/>
  <c r="BT102" i="1"/>
  <c r="BV104" i="1"/>
  <c r="BV106" i="1"/>
  <c r="BV101" i="1"/>
  <c r="BX103" i="1"/>
  <c r="BX105" i="1"/>
  <c r="BX107" i="1"/>
  <c r="CD47" i="1"/>
  <c r="CB54" i="1"/>
  <c r="BZ68" i="1"/>
  <c r="CD12" i="1"/>
  <c r="CC29" i="1"/>
  <c r="BV99" i="1"/>
  <c r="BV97" i="1"/>
  <c r="BX89" i="1"/>
  <c r="BT92" i="1"/>
  <c r="BT94" i="1"/>
  <c r="BV96" i="1"/>
  <c r="BV98" i="1"/>
  <c r="BV100" i="1"/>
  <c r="BX102" i="1"/>
  <c r="BX104" i="1"/>
  <c r="BX106" i="1"/>
  <c r="BU102" i="1"/>
  <c r="BU104" i="1"/>
  <c r="BU106" i="1"/>
  <c r="CC64" i="1"/>
  <c r="CC56" i="1"/>
  <c r="CD49" i="1"/>
  <c r="BZ43" i="1"/>
  <c r="BZ48" i="1"/>
  <c r="CC57" i="1"/>
  <c r="BV93" i="1"/>
  <c r="BV91" i="1"/>
  <c r="BV90" i="1"/>
  <c r="BT89" i="1"/>
  <c r="BU88" i="1"/>
  <c r="BV87" i="1"/>
  <c r="BW86" i="1"/>
  <c r="BV85" i="1"/>
  <c r="BU93" i="1"/>
  <c r="BU95" i="1"/>
  <c r="BU97" i="1"/>
  <c r="BW99" i="1"/>
  <c r="BW101" i="1"/>
  <c r="BW103" i="1"/>
  <c r="BT106" i="1"/>
  <c r="BT101" i="1"/>
  <c r="BT103" i="1"/>
  <c r="BV105" i="1"/>
  <c r="BV107" i="1"/>
  <c r="CA61" i="1"/>
  <c r="CD65" i="1"/>
  <c r="CB69" i="1"/>
  <c r="CC9" i="1"/>
  <c r="CC21" i="1"/>
  <c r="BZ17" i="1"/>
  <c r="CB25" i="1"/>
  <c r="CC16" i="1"/>
  <c r="CD96" i="1"/>
  <c r="CC91" i="1"/>
  <c r="BZ88" i="1"/>
  <c r="CB86" i="1"/>
  <c r="CB97" i="1"/>
  <c r="CB106" i="1"/>
  <c r="BI59" i="1"/>
  <c r="BK47" i="1"/>
  <c r="BH56" i="1"/>
  <c r="BL47" i="1"/>
  <c r="BH68" i="1"/>
  <c r="BJ55" i="1"/>
  <c r="BK61" i="1"/>
  <c r="BK64" i="1"/>
  <c r="BJ68" i="1"/>
  <c r="BJ69" i="1"/>
  <c r="BQ9" i="1"/>
  <c r="BO5" i="1"/>
  <c r="BQ31" i="1"/>
  <c r="BZ98" i="1"/>
  <c r="CB95" i="1"/>
  <c r="CB99" i="1"/>
  <c r="CD103" i="1"/>
  <c r="BZ100" i="1"/>
  <c r="BZ104" i="1"/>
  <c r="BI63" i="1"/>
  <c r="BJ52" i="1"/>
  <c r="BI49" i="1"/>
  <c r="BK65" i="1"/>
  <c r="BL60" i="1"/>
  <c r="BL49" i="1"/>
  <c r="BH53" i="1"/>
  <c r="BZ96" i="1"/>
  <c r="CD92" i="1"/>
  <c r="CC90" i="1"/>
  <c r="CC87" i="1"/>
  <c r="BZ86" i="1"/>
  <c r="CA85" i="1"/>
  <c r="CC81" i="1"/>
  <c r="CD93" i="1"/>
  <c r="CD95" i="1"/>
  <c r="CD97" i="1"/>
  <c r="CA100" i="1"/>
  <c r="CA102" i="1"/>
  <c r="CA104" i="1"/>
  <c r="CC106" i="1"/>
  <c r="CB100" i="1"/>
  <c r="CB102" i="1"/>
  <c r="CD104" i="1"/>
  <c r="CD106" i="1"/>
  <c r="BL50" i="1"/>
  <c r="BH64" i="1"/>
  <c r="BL61" i="1"/>
  <c r="BH60" i="1"/>
  <c r="BJ49" i="1"/>
  <c r="BJ47" i="1"/>
  <c r="BK69" i="1"/>
  <c r="BJ53" i="1"/>
  <c r="BI56" i="1"/>
  <c r="BJ59" i="1"/>
  <c r="BI62" i="1"/>
  <c r="BH65" i="1"/>
  <c r="BK66" i="1"/>
  <c r="BR10" i="1"/>
  <c r="BN5" i="1"/>
  <c r="BR16" i="1"/>
  <c r="BP15" i="1"/>
  <c r="BP31" i="1"/>
  <c r="CA99" i="1"/>
  <c r="BZ93" i="1"/>
  <c r="CD101" i="1"/>
  <c r="CD105" i="1"/>
  <c r="BZ102" i="1"/>
  <c r="BI65" i="1"/>
  <c r="BJ56" i="1"/>
  <c r="BL52" i="1"/>
  <c r="BI58" i="1"/>
  <c r="CA97" i="1"/>
  <c r="BZ94" i="1"/>
  <c r="CA90" i="1"/>
  <c r="CA89" i="1"/>
  <c r="CA87" i="1"/>
  <c r="CA92" i="1"/>
  <c r="CA94" i="1"/>
  <c r="CA96" i="1"/>
  <c r="CC98" i="1"/>
  <c r="CC100" i="1"/>
  <c r="CC102" i="1"/>
  <c r="BZ105" i="1"/>
  <c r="BZ107" i="1"/>
  <c r="CD100" i="1"/>
  <c r="CA103" i="1"/>
  <c r="CA105" i="1"/>
  <c r="CA107" i="1"/>
  <c r="BL48" i="1"/>
  <c r="BL43" i="1"/>
  <c r="BH62" i="1"/>
  <c r="BH61" i="1"/>
  <c r="BH54" i="1"/>
  <c r="BH66" i="1"/>
  <c r="BJ51" i="1"/>
  <c r="BL53" i="1"/>
  <c r="BH57" i="1"/>
  <c r="BL59" i="1"/>
  <c r="BH63" i="1"/>
  <c r="BJ66" i="1"/>
  <c r="BJ67" i="1"/>
  <c r="BP10" i="1"/>
  <c r="BR20" i="1"/>
  <c r="BR19" i="1"/>
  <c r="BO98" i="1"/>
  <c r="BQ106" i="1"/>
  <c r="BU65" i="1"/>
  <c r="BX50" i="1"/>
  <c r="BV62" i="1"/>
  <c r="BT55" i="1"/>
  <c r="BV63" i="1"/>
  <c r="BT69" i="1"/>
  <c r="CC25" i="1"/>
  <c r="CC20" i="1"/>
  <c r="BR93" i="1"/>
  <c r="BQ102" i="1"/>
  <c r="BN104" i="1"/>
  <c r="BT64" i="1"/>
  <c r="BT61" i="1"/>
  <c r="BW59" i="1"/>
  <c r="BT54" i="1"/>
  <c r="BU49" i="1"/>
  <c r="BV56" i="1"/>
  <c r="BW48" i="1"/>
  <c r="BW43" i="1"/>
  <c r="CD16" i="1"/>
  <c r="CA12" i="1"/>
  <c r="CB29" i="1"/>
  <c r="BP100" i="1"/>
  <c r="BP96" i="1"/>
  <c r="BO90" i="1"/>
  <c r="BN86" i="1"/>
  <c r="BT85" i="1"/>
  <c r="BW81" i="1"/>
  <c r="BX92" i="1"/>
  <c r="BV94" i="1"/>
  <c r="BT96" i="1"/>
  <c r="BW97" i="1"/>
  <c r="BU99" i="1"/>
  <c r="BX100" i="1"/>
  <c r="BV102" i="1"/>
  <c r="BT104" i="1"/>
  <c r="BW105" i="1"/>
  <c r="BU107" i="1"/>
  <c r="BX101" i="1"/>
  <c r="BV103" i="1"/>
  <c r="BT105" i="1"/>
  <c r="BW106" i="1"/>
  <c r="BQ81" i="1"/>
  <c r="BP95" i="1"/>
  <c r="BR99" i="1"/>
  <c r="BO104" i="1"/>
  <c r="BO101" i="1"/>
  <c r="CC60" i="1"/>
  <c r="CC52" i="1"/>
  <c r="BU47" i="1"/>
  <c r="BU59" i="1"/>
  <c r="CA51" i="1"/>
  <c r="CC63" i="1"/>
  <c r="BU43" i="1"/>
  <c r="BV55" i="1"/>
  <c r="BX63" i="1"/>
  <c r="CC17" i="1"/>
  <c r="BZ26" i="1"/>
  <c r="CC12" i="1"/>
  <c r="CB21" i="1"/>
  <c r="CD29" i="1"/>
  <c r="BP12" i="1"/>
  <c r="BO17" i="1"/>
  <c r="BP22" i="1"/>
  <c r="BN28" i="1"/>
  <c r="BN11" i="1"/>
  <c r="BQ16" i="1"/>
  <c r="BN23" i="1"/>
  <c r="BN14" i="1"/>
  <c r="BP18" i="1"/>
  <c r="BQ23" i="1"/>
  <c r="BR28" i="1"/>
  <c r="BQ12" i="1"/>
  <c r="BQ18" i="1"/>
  <c r="BR23" i="1"/>
  <c r="BP14" i="1"/>
  <c r="BP20" i="1"/>
  <c r="BO25" i="1"/>
  <c r="BQ29" i="1"/>
  <c r="BO14" i="1"/>
  <c r="BN19" i="1"/>
  <c r="BO30" i="1"/>
  <c r="BP64" i="1"/>
  <c r="BH98" i="1"/>
  <c r="BX10" i="1"/>
  <c r="BR27" i="1"/>
  <c r="BN27" i="1"/>
  <c r="AK5" i="1"/>
  <c r="BN12" i="1"/>
  <c r="BO15" i="1"/>
  <c r="BO19" i="1"/>
  <c r="BO23" i="1"/>
  <c r="BR26" i="1"/>
  <c r="BO31" i="1"/>
  <c r="BP13" i="1"/>
  <c r="BN17" i="1"/>
  <c r="BP21" i="1"/>
  <c r="BN25" i="1"/>
  <c r="BO28" i="1"/>
  <c r="BR21" i="1"/>
  <c r="BP25" i="1"/>
  <c r="BR29" i="1"/>
  <c r="BH29" i="1"/>
  <c r="BI12" i="1"/>
  <c r="BI25" i="1"/>
  <c r="BK20" i="1"/>
  <c r="BL16" i="1"/>
  <c r="CD53" i="1"/>
  <c r="CC47" i="1"/>
  <c r="CA68" i="1"/>
  <c r="BZ56" i="1"/>
  <c r="BZ62" i="1"/>
  <c r="CB66" i="1"/>
  <c r="BH25" i="1"/>
  <c r="BL20" i="1"/>
  <c r="CC49" i="1"/>
  <c r="CD52" i="1"/>
  <c r="CA59" i="1"/>
  <c r="CB65" i="1"/>
  <c r="CC69" i="1"/>
  <c r="BJ10" i="1"/>
  <c r="BI16" i="1"/>
  <c r="BJ12" i="1"/>
  <c r="BK29" i="1"/>
  <c r="AK324" i="1"/>
  <c r="BJ100" i="1"/>
  <c r="BQ65" i="1"/>
  <c r="BH9" i="1"/>
  <c r="BK9" i="1"/>
  <c r="BX14" i="1"/>
  <c r="BI14" i="1"/>
  <c r="BK22" i="1"/>
  <c r="BJ31" i="1"/>
  <c r="BL18" i="1"/>
  <c r="BI27" i="1"/>
  <c r="BL93" i="1"/>
  <c r="BJ85" i="1"/>
  <c r="BL106" i="1"/>
  <c r="BO47" i="1"/>
  <c r="BV15" i="1"/>
  <c r="BW27" i="1"/>
  <c r="BL97" i="1"/>
  <c r="BL101" i="1"/>
  <c r="BO49" i="1"/>
  <c r="BN52" i="1"/>
  <c r="BX19" i="1"/>
  <c r="BK18" i="1"/>
  <c r="BH27" i="1"/>
  <c r="BJ14" i="1"/>
  <c r="BI23" i="1"/>
  <c r="BJ89" i="1"/>
  <c r="BH94" i="1"/>
  <c r="BJ102" i="1"/>
  <c r="BL103" i="1"/>
  <c r="BR63" i="1"/>
  <c r="BN53" i="1"/>
  <c r="BP65" i="1"/>
  <c r="BP53" i="1"/>
  <c r="BN56" i="1"/>
  <c r="BX5" i="1"/>
  <c r="BX23" i="1"/>
  <c r="BU19" i="1"/>
  <c r="BK98" i="1"/>
  <c r="BJ91" i="1"/>
  <c r="BK94" i="1"/>
  <c r="BJ87" i="1"/>
  <c r="BH96" i="1"/>
  <c r="BJ104" i="1"/>
  <c r="BI106" i="1"/>
  <c r="BO50" i="1"/>
  <c r="BN43" i="1"/>
  <c r="BP60" i="1"/>
  <c r="BT11" i="1"/>
  <c r="BU28" i="1"/>
  <c r="BW23" i="1"/>
  <c r="CD94" i="1"/>
  <c r="CA93" i="1"/>
  <c r="BZ92" i="1"/>
  <c r="CA91" i="1"/>
  <c r="CC89" i="1"/>
  <c r="CB88" i="1"/>
  <c r="CC85" i="1"/>
  <c r="CA81" i="1"/>
  <c r="CB93" i="1"/>
  <c r="BZ95" i="1"/>
  <c r="CC96" i="1"/>
  <c r="CA98" i="1"/>
  <c r="CD99" i="1"/>
  <c r="CB101" i="1"/>
  <c r="BZ103" i="1"/>
  <c r="CC104" i="1"/>
  <c r="CA106" i="1"/>
  <c r="CD107" i="1"/>
  <c r="CA101" i="1"/>
  <c r="CD102" i="1"/>
  <c r="CB104" i="1"/>
  <c r="BZ106" i="1"/>
  <c r="BJ61" i="1"/>
  <c r="BI57" i="1"/>
  <c r="BI55" i="1"/>
  <c r="BI53" i="1"/>
  <c r="BI51" i="1"/>
  <c r="BH50" i="1"/>
  <c r="BK49" i="1"/>
  <c r="BH48" i="1"/>
  <c r="BI47" i="1"/>
  <c r="BJ43" i="1"/>
  <c r="BL64" i="1"/>
  <c r="BH58" i="1"/>
  <c r="BL56" i="1"/>
  <c r="BH52" i="1"/>
  <c r="BH49" i="1"/>
  <c r="BH47" i="1"/>
  <c r="BI43" i="1"/>
  <c r="BL68" i="1"/>
  <c r="BI52" i="1"/>
  <c r="BK54" i="1"/>
  <c r="BK56" i="1"/>
  <c r="BK58" i="1"/>
  <c r="BI61" i="1"/>
  <c r="BJ63" i="1"/>
  <c r="BJ65" i="1"/>
  <c r="BI66" i="1"/>
  <c r="BP5" i="1"/>
  <c r="BP9" i="1"/>
  <c r="BQ5" i="1"/>
  <c r="BR12" i="1"/>
  <c r="BN16" i="1"/>
  <c r="BR18" i="1"/>
  <c r="BQ21" i="1"/>
  <c r="BR24" i="1"/>
  <c r="BO27" i="1"/>
  <c r="BN30" i="1"/>
  <c r="BO12" i="1"/>
  <c r="BN15" i="1"/>
  <c r="BP17" i="1"/>
  <c r="BQ20" i="1"/>
  <c r="BP23" i="1"/>
  <c r="BO26" i="1"/>
  <c r="BP29" i="1"/>
  <c r="BX69" i="1"/>
  <c r="BU68" i="1"/>
  <c r="BW66" i="1"/>
  <c r="BT65" i="1"/>
  <c r="BW67" i="1"/>
  <c r="BW64" i="1"/>
  <c r="BT63" i="1"/>
  <c r="BU61" i="1"/>
  <c r="BV59" i="1"/>
  <c r="BX57" i="1"/>
  <c r="BW68" i="1"/>
  <c r="BU66" i="1"/>
  <c r="BX68" i="1"/>
  <c r="BW65" i="1"/>
  <c r="BW62" i="1"/>
  <c r="BU60" i="1"/>
  <c r="BU58" i="1"/>
  <c r="BU56" i="1"/>
  <c r="BW54" i="1"/>
  <c r="BT53" i="1"/>
  <c r="BV51" i="1"/>
  <c r="BU67" i="1"/>
  <c r="BU53" i="1"/>
  <c r="BV54" i="1"/>
  <c r="BX43" i="1"/>
  <c r="BW47" i="1"/>
  <c r="BX67" i="1"/>
  <c r="BX65" i="1"/>
  <c r="BT68" i="1"/>
  <c r="BU64" i="1"/>
  <c r="BU62" i="1"/>
  <c r="BX59" i="1"/>
  <c r="BV57" i="1"/>
  <c r="BX55" i="1"/>
  <c r="BU54" i="1"/>
  <c r="BW52" i="1"/>
  <c r="BT51" i="1"/>
  <c r="BV66" i="1"/>
  <c r="BT47" i="1"/>
  <c r="BU48" i="1"/>
  <c r="BT49" i="1"/>
  <c r="BU50" i="1"/>
  <c r="BU51" i="1"/>
  <c r="BV52" i="1"/>
  <c r="BU57" i="1"/>
  <c r="BV58" i="1"/>
  <c r="BU63" i="1"/>
  <c r="BV64" i="1"/>
  <c r="BT50" i="1"/>
  <c r="BO88" i="1"/>
  <c r="BP106" i="1"/>
  <c r="BR104" i="1"/>
  <c r="BO103" i="1"/>
  <c r="BQ101" i="1"/>
  <c r="BN107" i="1"/>
  <c r="BP105" i="1"/>
  <c r="BR103" i="1"/>
  <c r="BO102" i="1"/>
  <c r="BQ100" i="1"/>
  <c r="BN99" i="1"/>
  <c r="BP97" i="1"/>
  <c r="BR95" i="1"/>
  <c r="BO94" i="1"/>
  <c r="BQ92" i="1"/>
  <c r="BK100" i="1"/>
  <c r="BL99" i="1"/>
  <c r="BK96" i="1"/>
  <c r="BL95" i="1"/>
  <c r="BK92" i="1"/>
  <c r="BO91" i="1"/>
  <c r="BJ90" i="1"/>
  <c r="BO89" i="1"/>
  <c r="BK88" i="1"/>
  <c r="BO87" i="1"/>
  <c r="BK86" i="1"/>
  <c r="BO85" i="1"/>
  <c r="BO92" i="1"/>
  <c r="BQ94" i="1"/>
  <c r="BQ96" i="1"/>
  <c r="BQ98" i="1"/>
  <c r="BN101" i="1"/>
  <c r="BN103" i="1"/>
  <c r="BN105" i="1"/>
  <c r="BP107" i="1"/>
  <c r="BP102" i="1"/>
  <c r="BP104" i="1"/>
  <c r="BR106" i="1"/>
  <c r="BL92" i="1"/>
  <c r="BL94" i="1"/>
  <c r="BI97" i="1"/>
  <c r="BI99" i="1"/>
  <c r="BI101" i="1"/>
  <c r="BK103" i="1"/>
  <c r="BK105" i="1"/>
  <c r="BK107" i="1"/>
  <c r="BH103" i="1"/>
  <c r="BH105" i="1"/>
  <c r="BX62" i="1"/>
  <c r="BO61" i="1"/>
  <c r="BT60" i="1"/>
  <c r="BR57" i="1"/>
  <c r="BX56" i="1"/>
  <c r="BR55" i="1"/>
  <c r="BW53" i="1"/>
  <c r="BW51" i="1"/>
  <c r="BV50" i="1"/>
  <c r="BP49" i="1"/>
  <c r="BX48" i="1"/>
  <c r="BR47" i="1"/>
  <c r="BV43" i="1"/>
  <c r="BP50" i="1"/>
  <c r="BX49" i="1"/>
  <c r="BP48" i="1"/>
  <c r="BX47" i="1"/>
  <c r="BV68" i="1"/>
  <c r="BV53" i="1"/>
  <c r="BW56" i="1"/>
  <c r="BW60" i="1"/>
  <c r="BT66" i="1"/>
  <c r="BT67" i="1"/>
  <c r="BQ66" i="1"/>
  <c r="BN54" i="1"/>
  <c r="BP58" i="1"/>
  <c r="BN62" i="1"/>
  <c r="BN67" i="1"/>
  <c r="CD9" i="1"/>
  <c r="CB10" i="1"/>
  <c r="CD14" i="1"/>
  <c r="CA19" i="1"/>
  <c r="CA23" i="1"/>
  <c r="CC27" i="1"/>
  <c r="CA10" i="1"/>
  <c r="CA14" i="1"/>
  <c r="CC18" i="1"/>
  <c r="BZ23" i="1"/>
  <c r="BZ27" i="1"/>
  <c r="BV13" i="1"/>
  <c r="BV17" i="1"/>
  <c r="BX21" i="1"/>
  <c r="BU26" i="1"/>
  <c r="BU30" i="1"/>
  <c r="BX12" i="1"/>
  <c r="BU17" i="1"/>
  <c r="BU21" i="1"/>
  <c r="BW25" i="1"/>
  <c r="BU31" i="1"/>
  <c r="BW29" i="1"/>
  <c r="BT28" i="1"/>
  <c r="BV26" i="1"/>
  <c r="BX24" i="1"/>
  <c r="BU23" i="1"/>
  <c r="BW21" i="1"/>
  <c r="BT20" i="1"/>
  <c r="BV18" i="1"/>
  <c r="BX16" i="1"/>
  <c r="BU15" i="1"/>
  <c r="BW13" i="1"/>
  <c r="BT12" i="1"/>
  <c r="BV10" i="1"/>
  <c r="BW30" i="1"/>
  <c r="BT29" i="1"/>
  <c r="BV27" i="1"/>
  <c r="BX25" i="1"/>
  <c r="BU24" i="1"/>
  <c r="BW22" i="1"/>
  <c r="BT21" i="1"/>
  <c r="BV19" i="1"/>
  <c r="BX17" i="1"/>
  <c r="BU16" i="1"/>
  <c r="BW14" i="1"/>
  <c r="BT13" i="1"/>
  <c r="BV11" i="1"/>
  <c r="BW5" i="1"/>
  <c r="BW9" i="1"/>
  <c r="BU10" i="1"/>
  <c r="BW31" i="1"/>
  <c r="BU29" i="1"/>
  <c r="BU27" i="1"/>
  <c r="BU25" i="1"/>
  <c r="BX22" i="1"/>
  <c r="BX20" i="1"/>
  <c r="BX18" i="1"/>
  <c r="BV16" i="1"/>
  <c r="BV14" i="1"/>
  <c r="BV12" i="1"/>
  <c r="BX31" i="1"/>
  <c r="BX29" i="1"/>
  <c r="BX27" i="1"/>
  <c r="BV25" i="1"/>
  <c r="BV23" i="1"/>
  <c r="BV21" i="1"/>
  <c r="BT19" i="1"/>
  <c r="BT17" i="1"/>
  <c r="BT15" i="1"/>
  <c r="BW12" i="1"/>
  <c r="BW10" i="1"/>
  <c r="BU9" i="1"/>
  <c r="BT9" i="1"/>
  <c r="BX30" i="1"/>
  <c r="BX28" i="1"/>
  <c r="BX26" i="1"/>
  <c r="BV24" i="1"/>
  <c r="BV22" i="1"/>
  <c r="BV20" i="1"/>
  <c r="BT18" i="1"/>
  <c r="BT16" i="1"/>
  <c r="BT14" i="1"/>
  <c r="BW11" i="1"/>
  <c r="BV31" i="1"/>
  <c r="BV29" i="1"/>
  <c r="BT27" i="1"/>
  <c r="BT25" i="1"/>
  <c r="BT23" i="1"/>
  <c r="BW20" i="1"/>
  <c r="BW18" i="1"/>
  <c r="BW16" i="1"/>
  <c r="BU14" i="1"/>
  <c r="BU12" i="1"/>
  <c r="BU5" i="1"/>
  <c r="BT10" i="1"/>
  <c r="BT5" i="1"/>
  <c r="BV9" i="1"/>
  <c r="BO69" i="1"/>
  <c r="BQ67" i="1"/>
  <c r="BN66" i="1"/>
  <c r="BO68" i="1"/>
  <c r="BR65" i="1"/>
  <c r="BN64" i="1"/>
  <c r="BP62" i="1"/>
  <c r="BN61" i="1"/>
  <c r="BQ59" i="1"/>
  <c r="BN58" i="1"/>
  <c r="BP56" i="1"/>
  <c r="BR54" i="1"/>
  <c r="BO53" i="1"/>
  <c r="BQ51" i="1"/>
  <c r="BP67" i="1"/>
  <c r="BQ69" i="1"/>
  <c r="BO67" i="1"/>
  <c r="BR69" i="1"/>
  <c r="BO66" i="1"/>
  <c r="BQ63" i="1"/>
  <c r="BR61" i="1"/>
  <c r="BN60" i="1"/>
  <c r="BQ57" i="1"/>
  <c r="BQ55" i="1"/>
  <c r="BQ53" i="1"/>
  <c r="BO51" i="1"/>
  <c r="BO43" i="1"/>
  <c r="BQ47" i="1"/>
  <c r="BR48" i="1"/>
  <c r="BQ49" i="1"/>
  <c r="BR50" i="1"/>
  <c r="BP51" i="1"/>
  <c r="BQ52" i="1"/>
  <c r="BP57" i="1"/>
  <c r="BQ58" i="1"/>
  <c r="BP63" i="1"/>
  <c r="BQ64" i="1"/>
  <c r="BP43" i="1"/>
  <c r="BN47" i="1"/>
  <c r="BR68" i="1"/>
  <c r="BR66" i="1"/>
  <c r="BN69" i="1"/>
  <c r="BO65" i="1"/>
  <c r="BO63" i="1"/>
  <c r="BP61" i="1"/>
  <c r="BO59" i="1"/>
  <c r="BO57" i="1"/>
  <c r="BO55" i="1"/>
  <c r="BR52" i="1"/>
  <c r="BP69" i="1"/>
  <c r="BQ43" i="1"/>
  <c r="BP55" i="1"/>
  <c r="BQ56" i="1"/>
  <c r="BR43" i="1"/>
  <c r="BP47" i="1"/>
  <c r="BQ48" i="1"/>
  <c r="BR49" i="1"/>
  <c r="BN51" i="1"/>
  <c r="BO52" i="1"/>
  <c r="BO54" i="1"/>
  <c r="BN55" i="1"/>
  <c r="BO56" i="1"/>
  <c r="BO58" i="1"/>
  <c r="BN59" i="1"/>
  <c r="BO60" i="1"/>
  <c r="BO62" i="1"/>
  <c r="BN63" i="1"/>
  <c r="BO64" i="1"/>
  <c r="BI100" i="1"/>
  <c r="BJ107" i="1"/>
  <c r="BL105" i="1"/>
  <c r="BI104" i="1"/>
  <c r="BK102" i="1"/>
  <c r="BH101" i="1"/>
  <c r="BJ106" i="1"/>
  <c r="BL104" i="1"/>
  <c r="BI103" i="1"/>
  <c r="BK101" i="1"/>
  <c r="BH100" i="1"/>
  <c r="BJ98" i="1"/>
  <c r="BL96" i="1"/>
  <c r="BI95" i="1"/>
  <c r="BK93" i="1"/>
  <c r="BK81" i="1"/>
  <c r="BH97" i="1"/>
  <c r="BH93" i="1"/>
  <c r="BH91" i="1"/>
  <c r="BL90" i="1"/>
  <c r="BH89" i="1"/>
  <c r="BH87" i="1"/>
  <c r="BH85" i="1"/>
  <c r="BI81" i="1"/>
  <c r="BJ94" i="1"/>
  <c r="BJ96" i="1"/>
  <c r="BL98" i="1"/>
  <c r="BL100" i="1"/>
  <c r="BL102" i="1"/>
  <c r="BI105" i="1"/>
  <c r="BI107" i="1"/>
  <c r="BI102" i="1"/>
  <c r="BK104" i="1"/>
  <c r="BK106" i="1"/>
  <c r="BN65" i="1"/>
  <c r="BR59" i="1"/>
  <c r="BO48" i="1"/>
  <c r="BQ62" i="1"/>
  <c r="BQ61" i="1"/>
  <c r="BQ60" i="1"/>
  <c r="BP59" i="1"/>
  <c r="BQ54" i="1"/>
  <c r="BP52" i="1"/>
  <c r="BR56" i="1"/>
  <c r="BR60" i="1"/>
  <c r="BR64" i="1"/>
  <c r="BP66" i="1"/>
  <c r="BX9" i="1"/>
  <c r="BV5" i="1"/>
  <c r="BX11" i="1"/>
  <c r="BX15" i="1"/>
  <c r="BU20" i="1"/>
  <c r="BW24" i="1"/>
  <c r="BW28" i="1"/>
  <c r="BU11" i="1"/>
  <c r="BW15" i="1"/>
  <c r="BW19" i="1"/>
  <c r="BT24" i="1"/>
  <c r="BV28" i="1"/>
  <c r="CC30" i="1"/>
  <c r="BZ29" i="1"/>
  <c r="CB27" i="1"/>
  <c r="CD25" i="1"/>
  <c r="CA24" i="1"/>
  <c r="CC22" i="1"/>
  <c r="BZ21" i="1"/>
  <c r="CB19" i="1"/>
  <c r="CD17" i="1"/>
  <c r="CA16" i="1"/>
  <c r="CC14" i="1"/>
  <c r="BZ13" i="1"/>
  <c r="CB11" i="1"/>
  <c r="CC31" i="1"/>
  <c r="BZ30" i="1"/>
  <c r="CB28" i="1"/>
  <c r="CD26" i="1"/>
  <c r="CA25" i="1"/>
  <c r="CC23" i="1"/>
  <c r="BZ22" i="1"/>
  <c r="CB20" i="1"/>
  <c r="CD18" i="1"/>
  <c r="CA17" i="1"/>
  <c r="CC15" i="1"/>
  <c r="BZ14" i="1"/>
  <c r="CB12" i="1"/>
  <c r="CD10" i="1"/>
  <c r="CC5" i="1"/>
  <c r="BZ5" i="1"/>
  <c r="CA9" i="1"/>
  <c r="BZ31" i="1"/>
  <c r="CC28" i="1"/>
  <c r="CC26" i="1"/>
  <c r="CC24" i="1"/>
  <c r="CA22" i="1"/>
  <c r="CA20" i="1"/>
  <c r="CA18" i="1"/>
  <c r="CD15" i="1"/>
  <c r="CD13" i="1"/>
  <c r="CD11" i="1"/>
  <c r="CA31" i="1"/>
  <c r="CA29" i="1"/>
  <c r="CA27" i="1"/>
  <c r="CD24" i="1"/>
  <c r="CD22" i="1"/>
  <c r="CD20" i="1"/>
  <c r="CB18" i="1"/>
  <c r="CB16" i="1"/>
  <c r="CB14" i="1"/>
  <c r="BZ12" i="1"/>
  <c r="BZ10" i="1"/>
  <c r="CB5" i="1"/>
  <c r="CA30" i="1"/>
  <c r="CA28" i="1"/>
  <c r="CA26" i="1"/>
  <c r="CD23" i="1"/>
  <c r="CD21" i="1"/>
  <c r="CD19" i="1"/>
  <c r="CB17" i="1"/>
  <c r="CB15" i="1"/>
  <c r="CB13" i="1"/>
  <c r="BZ11" i="1"/>
  <c r="CD30" i="1"/>
  <c r="CD28" i="1"/>
  <c r="CB26" i="1"/>
  <c r="CB24" i="1"/>
  <c r="CB22" i="1"/>
  <c r="BZ20" i="1"/>
  <c r="BZ18" i="1"/>
  <c r="BZ16" i="1"/>
  <c r="CC13" i="1"/>
  <c r="CC11" i="1"/>
  <c r="CA5" i="1"/>
  <c r="BZ9" i="1"/>
  <c r="CD5" i="1"/>
  <c r="BH99" i="1"/>
  <c r="BP98" i="1"/>
  <c r="BQ97" i="1"/>
  <c r="BH95" i="1"/>
  <c r="BP94" i="1"/>
  <c r="BQ93" i="1"/>
  <c r="BI92" i="1"/>
  <c r="BL91" i="1"/>
  <c r="BQ90" i="1"/>
  <c r="BH90" i="1"/>
  <c r="BL89" i="1"/>
  <c r="BR88" i="1"/>
  <c r="BI88" i="1"/>
  <c r="BL87" i="1"/>
  <c r="BR86" i="1"/>
  <c r="BI86" i="1"/>
  <c r="BL85" i="1"/>
  <c r="BN93" i="1"/>
  <c r="BN95" i="1"/>
  <c r="BN97" i="1"/>
  <c r="BP99" i="1"/>
  <c r="BP101" i="1"/>
  <c r="BP103" i="1"/>
  <c r="BR105" i="1"/>
  <c r="BR107" i="1"/>
  <c r="BR102" i="1"/>
  <c r="BO105" i="1"/>
  <c r="BO107" i="1"/>
  <c r="BI93" i="1"/>
  <c r="BK95" i="1"/>
  <c r="BK97" i="1"/>
  <c r="BK99" i="1"/>
  <c r="BH102" i="1"/>
  <c r="BH104" i="1"/>
  <c r="BH106" i="1"/>
  <c r="BJ101" i="1"/>
  <c r="BJ103" i="1"/>
  <c r="BJ105" i="1"/>
  <c r="BL107" i="1"/>
  <c r="BW63" i="1"/>
  <c r="BT62" i="1"/>
  <c r="BX58" i="1"/>
  <c r="BN57" i="1"/>
  <c r="BT56" i="1"/>
  <c r="BR53" i="1"/>
  <c r="BX52" i="1"/>
  <c r="BR51" i="1"/>
  <c r="BQ50" i="1"/>
  <c r="BN49" i="1"/>
  <c r="BV48" i="1"/>
  <c r="BT43" i="1"/>
  <c r="BN50" i="1"/>
  <c r="BV49" i="1"/>
  <c r="BN48" i="1"/>
  <c r="BV47" i="1"/>
  <c r="BU69" i="1"/>
  <c r="BX53" i="1"/>
  <c r="BT57" i="1"/>
  <c r="BW61" i="1"/>
  <c r="BX66" i="1"/>
  <c r="BV67" i="1"/>
  <c r="BQ68" i="1"/>
  <c r="BP54" i="1"/>
  <c r="BR58" i="1"/>
  <c r="BR62" i="1"/>
  <c r="BR67" i="1"/>
  <c r="BP68" i="1"/>
  <c r="CB9" i="1"/>
  <c r="CA11" i="1"/>
  <c r="CA15" i="1"/>
  <c r="CC19" i="1"/>
  <c r="BZ24" i="1"/>
  <c r="BZ28" i="1"/>
  <c r="CC10" i="1"/>
  <c r="BZ15" i="1"/>
  <c r="BZ19" i="1"/>
  <c r="CB23" i="1"/>
  <c r="CD27" i="1"/>
  <c r="CD31" i="1"/>
  <c r="BX13" i="1"/>
  <c r="BU18" i="1"/>
  <c r="BU22" i="1"/>
  <c r="BW26" i="1"/>
  <c r="BT31" i="1"/>
  <c r="BU13" i="1"/>
  <c r="BW17" i="1"/>
  <c r="BT22" i="1"/>
  <c r="BT26" i="1"/>
  <c r="BV30" i="1"/>
  <c r="BI87" i="1"/>
  <c r="BW89" i="1"/>
  <c r="BN94" i="1"/>
  <c r="BN100" i="1"/>
  <c r="AO121" i="1"/>
  <c r="AO150" i="1"/>
  <c r="AO179" i="1"/>
  <c r="AO208" i="1"/>
  <c r="AO237" i="1"/>
  <c r="AO266" i="1"/>
  <c r="AO295" i="1"/>
  <c r="BN91" i="1"/>
  <c r="BN92" i="1"/>
  <c r="BN98" i="1"/>
  <c r="AP6" i="1"/>
  <c r="BP81" i="1"/>
  <c r="BJ86" i="1"/>
  <c r="BW91" i="1"/>
  <c r="BL30" i="1"/>
  <c r="BI29" i="1"/>
  <c r="BK27" i="1"/>
  <c r="BH26" i="1"/>
  <c r="BJ24" i="1"/>
  <c r="BL22" i="1"/>
  <c r="BI21" i="1"/>
  <c r="BK19" i="1"/>
  <c r="BH18" i="1"/>
  <c r="BJ16" i="1"/>
  <c r="BL14" i="1"/>
  <c r="BI13" i="1"/>
  <c r="BK11" i="1"/>
  <c r="BH31" i="1"/>
  <c r="BJ29" i="1"/>
  <c r="BL27" i="1"/>
  <c r="BI26" i="1"/>
  <c r="BK24" i="1"/>
  <c r="BH23" i="1"/>
  <c r="BJ21" i="1"/>
  <c r="BL19" i="1"/>
  <c r="BI18" i="1"/>
  <c r="BK16" i="1"/>
  <c r="BH15" i="1"/>
  <c r="BJ13" i="1"/>
  <c r="BL11" i="1"/>
  <c r="BK5" i="1"/>
  <c r="BH10" i="1"/>
  <c r="BJ5" i="1"/>
  <c r="BK10" i="1"/>
  <c r="CB63" i="1"/>
  <c r="CB59" i="1"/>
  <c r="CB55" i="1"/>
  <c r="CB51" i="1"/>
  <c r="CB49" i="1"/>
  <c r="CB47" i="1"/>
  <c r="CA64" i="1"/>
  <c r="CA60" i="1"/>
  <c r="BZ57" i="1"/>
  <c r="CA56" i="1"/>
  <c r="BZ53" i="1"/>
  <c r="CA52" i="1"/>
  <c r="CA49" i="1"/>
  <c r="CA47" i="1"/>
  <c r="CA66" i="1"/>
  <c r="BZ69" i="1"/>
  <c r="CC51" i="1"/>
  <c r="CA53" i="1"/>
  <c r="CD54" i="1"/>
  <c r="CB56" i="1"/>
  <c r="BZ58" i="1"/>
  <c r="CC59" i="1"/>
  <c r="BZ61" i="1"/>
  <c r="CB62" i="1"/>
  <c r="BZ64" i="1"/>
  <c r="CC66" i="1"/>
  <c r="CA65" i="1"/>
  <c r="CD66" i="1"/>
  <c r="CB68" i="1"/>
  <c r="BI9" i="1"/>
  <c r="BI5" i="1"/>
  <c r="BK12" i="1"/>
  <c r="BK14" i="1"/>
  <c r="BH17" i="1"/>
  <c r="BH19" i="1"/>
  <c r="BH21" i="1"/>
  <c r="BJ23" i="1"/>
  <c r="BJ25" i="1"/>
  <c r="BJ27" i="1"/>
  <c r="BL29" i="1"/>
  <c r="BL31" i="1"/>
  <c r="BL12" i="1"/>
  <c r="BI15" i="1"/>
  <c r="BI17" i="1"/>
  <c r="BI19" i="1"/>
  <c r="BK21" i="1"/>
  <c r="BK23" i="1"/>
  <c r="BK25" i="1"/>
  <c r="BH28" i="1"/>
  <c r="BH30" i="1"/>
  <c r="BQ30" i="1"/>
  <c r="BN29" i="1"/>
  <c r="BP27" i="1"/>
  <c r="BR25" i="1"/>
  <c r="BO24" i="1"/>
  <c r="BQ22" i="1"/>
  <c r="BN21" i="1"/>
  <c r="BP19" i="1"/>
  <c r="BR17" i="1"/>
  <c r="BO16" i="1"/>
  <c r="BQ14" i="1"/>
  <c r="BN13" i="1"/>
  <c r="BP11" i="1"/>
  <c r="BR30" i="1"/>
  <c r="BO29" i="1"/>
  <c r="BQ27" i="1"/>
  <c r="BN26" i="1"/>
  <c r="BP24" i="1"/>
  <c r="BR22" i="1"/>
  <c r="BO21" i="1"/>
  <c r="BQ19" i="1"/>
  <c r="BN18" i="1"/>
  <c r="BP16" i="1"/>
  <c r="BR14" i="1"/>
  <c r="BO13" i="1"/>
  <c r="BQ11" i="1"/>
  <c r="BN9" i="1"/>
  <c r="BQ10" i="1"/>
  <c r="BR5" i="1"/>
  <c r="BO9" i="1"/>
  <c r="BK68" i="1"/>
  <c r="BH67" i="1"/>
  <c r="CC62" i="1"/>
  <c r="BJ62" i="1"/>
  <c r="CC58" i="1"/>
  <c r="BJ58" i="1"/>
  <c r="CC54" i="1"/>
  <c r="BJ54" i="1"/>
  <c r="CC50" i="1"/>
  <c r="BJ50" i="1"/>
  <c r="BZ49" i="1"/>
  <c r="CC48" i="1"/>
  <c r="BJ48" i="1"/>
  <c r="BZ47" i="1"/>
  <c r="CD43" i="1"/>
  <c r="BZ65" i="1"/>
  <c r="CD63" i="1"/>
  <c r="BK63" i="1"/>
  <c r="BL62" i="1"/>
  <c r="CD59" i="1"/>
  <c r="BK59" i="1"/>
  <c r="BL58" i="1"/>
  <c r="CD55" i="1"/>
  <c r="BK55" i="1"/>
  <c r="BL54" i="1"/>
  <c r="CD51" i="1"/>
  <c r="BK51" i="1"/>
  <c r="BK50" i="1"/>
  <c r="CD48" i="1"/>
  <c r="BK48" i="1"/>
  <c r="CC43" i="1"/>
  <c r="BZ67" i="1"/>
  <c r="CD69" i="1"/>
  <c r="BZ52" i="1"/>
  <c r="CC53" i="1"/>
  <c r="CA55" i="1"/>
  <c r="CD56" i="1"/>
  <c r="CB58" i="1"/>
  <c r="BZ60" i="1"/>
  <c r="CB61" i="1"/>
  <c r="CD62" i="1"/>
  <c r="CB64" i="1"/>
  <c r="CB67" i="1"/>
  <c r="CC65" i="1"/>
  <c r="CA67" i="1"/>
  <c r="CD68" i="1"/>
  <c r="BK43" i="1"/>
  <c r="BK67" i="1"/>
  <c r="BH51" i="1"/>
  <c r="BK52" i="1"/>
  <c r="BI54" i="1"/>
  <c r="BL55" i="1"/>
  <c r="BJ57" i="1"/>
  <c r="BH59" i="1"/>
  <c r="BK60" i="1"/>
  <c r="BK62" i="1"/>
  <c r="BI64" i="1"/>
  <c r="BL65" i="1"/>
  <c r="BI69" i="1"/>
  <c r="BL67" i="1"/>
  <c r="BL69" i="1"/>
  <c r="BN10" i="1"/>
  <c r="BL9" i="1"/>
  <c r="BL5" i="1"/>
  <c r="BO10" i="1"/>
  <c r="BR9" i="1"/>
  <c r="BO11" i="1"/>
  <c r="BQ13" i="1"/>
  <c r="BQ15" i="1"/>
  <c r="BQ17" i="1"/>
  <c r="BN20" i="1"/>
  <c r="BN22" i="1"/>
  <c r="BN24" i="1"/>
  <c r="BP26" i="1"/>
  <c r="BP28" i="1"/>
  <c r="BP30" i="1"/>
  <c r="BR11" i="1"/>
  <c r="BR13" i="1"/>
  <c r="BR15" i="1"/>
  <c r="BO18" i="1"/>
  <c r="BO20" i="1"/>
  <c r="BO22" i="1"/>
  <c r="BQ24" i="1"/>
  <c r="BQ26" i="1"/>
  <c r="BQ28" i="1"/>
  <c r="BN31" i="1"/>
  <c r="BH11" i="1"/>
  <c r="BH13" i="1"/>
  <c r="BJ15" i="1"/>
  <c r="BJ17" i="1"/>
  <c r="BJ19" i="1"/>
  <c r="BL21" i="1"/>
  <c r="BL23" i="1"/>
  <c r="BL25" i="1"/>
  <c r="BI28" i="1"/>
  <c r="BI30" i="1"/>
  <c r="BI11" i="1"/>
  <c r="BK13" i="1"/>
  <c r="BK15" i="1"/>
  <c r="BK17" i="1"/>
  <c r="BH20" i="1"/>
  <c r="BH22" i="1"/>
  <c r="BH24" i="1"/>
  <c r="BJ26" i="1"/>
  <c r="BJ28" i="1"/>
  <c r="BJ30" i="1"/>
  <c r="CC99" i="1"/>
  <c r="CB87" i="1"/>
  <c r="CC86" i="1"/>
  <c r="AP5" i="1"/>
  <c r="AP7" i="1"/>
  <c r="CC61" i="1"/>
  <c r="CB57" i="1"/>
  <c r="CB53" i="1"/>
  <c r="CA50" i="1"/>
  <c r="CA48" i="1"/>
  <c r="CB43" i="1"/>
  <c r="BZ63" i="1"/>
  <c r="CA62" i="1"/>
  <c r="BZ59" i="1"/>
  <c r="CA58" i="1"/>
  <c r="BZ55" i="1"/>
  <c r="CA54" i="1"/>
  <c r="BZ51" i="1"/>
  <c r="CB50" i="1"/>
  <c r="CB48" i="1"/>
  <c r="CA43" i="1"/>
  <c r="CD67" i="1"/>
  <c r="CD50" i="1"/>
  <c r="CB52" i="1"/>
  <c r="BZ54" i="1"/>
  <c r="CC55" i="1"/>
  <c r="CA57" i="1"/>
  <c r="CD58" i="1"/>
  <c r="CB60" i="1"/>
  <c r="CD61" i="1"/>
  <c r="CA63" i="1"/>
  <c r="CD64" i="1"/>
  <c r="CC68" i="1"/>
  <c r="BZ66" i="1"/>
  <c r="CC67" i="1"/>
  <c r="BI10" i="1"/>
  <c r="BJ9" i="1"/>
  <c r="BH5" i="1"/>
  <c r="BL10" i="1"/>
  <c r="BJ11" i="1"/>
  <c r="BL13" i="1"/>
  <c r="BL15" i="1"/>
  <c r="BL17" i="1"/>
  <c r="BI20" i="1"/>
  <c r="BI22" i="1"/>
  <c r="BI24" i="1"/>
  <c r="BK26" i="1"/>
  <c r="BK28" i="1"/>
  <c r="BK30" i="1"/>
  <c r="BH12" i="1"/>
  <c r="BH14" i="1"/>
  <c r="BH16" i="1"/>
  <c r="BJ18" i="1"/>
  <c r="BJ20" i="1"/>
  <c r="BJ22" i="1"/>
  <c r="BL24" i="1"/>
  <c r="BL26" i="1"/>
  <c r="BL28" i="1"/>
  <c r="BI31" i="1"/>
  <c r="BP87" i="1"/>
  <c r="BO99" i="1"/>
  <c r="BO97" i="1"/>
  <c r="BO95" i="1"/>
  <c r="BO93" i="1"/>
  <c r="BN90" i="1"/>
  <c r="BR87" i="1"/>
  <c r="BN85" i="1"/>
  <c r="CB81" i="1"/>
  <c r="BN89" i="1"/>
  <c r="BN96" i="1"/>
  <c r="AP8" i="1"/>
  <c r="AO34" i="1"/>
  <c r="AO63" i="1"/>
  <c r="BT86" i="1"/>
  <c r="BX88" i="1"/>
  <c r="AO92" i="1"/>
  <c r="AK121" i="1"/>
  <c r="AK150" i="1"/>
  <c r="AK179" i="1"/>
  <c r="AK208" i="1"/>
  <c r="AK237" i="1"/>
  <c r="AK266" i="1"/>
  <c r="AK295" i="1"/>
  <c r="AO324" i="1"/>
  <c r="AO5" i="1"/>
  <c r="AK34" i="1"/>
  <c r="AK63" i="1"/>
  <c r="BJ81" i="1"/>
  <c r="BV81" i="1"/>
  <c r="BW85" i="1"/>
  <c r="BW90" i="1"/>
  <c r="AK92" i="1"/>
  <c r="BL81" i="1"/>
  <c r="BR81" i="1"/>
  <c r="BX81" i="1"/>
  <c r="CD81" i="1"/>
  <c r="BP85" i="1"/>
  <c r="BZ85" i="1"/>
  <c r="BL86" i="1"/>
  <c r="BV86" i="1"/>
  <c r="BK87" i="1"/>
  <c r="BU87" i="1"/>
  <c r="CD87" i="1"/>
  <c r="BH88" i="1"/>
  <c r="BQ88" i="1"/>
  <c r="CA88" i="1"/>
  <c r="BP89" i="1"/>
  <c r="BZ89" i="1"/>
  <c r="BP90" i="1"/>
  <c r="BZ90" i="1"/>
  <c r="BP91" i="1"/>
  <c r="BZ91" i="1"/>
  <c r="BR92" i="1"/>
  <c r="BT93" i="1"/>
  <c r="BR94" i="1"/>
  <c r="BT95" i="1"/>
  <c r="BR96" i="1"/>
  <c r="BT97" i="1"/>
  <c r="BR98" i="1"/>
  <c r="BT99" i="1"/>
  <c r="BR100" i="1"/>
  <c r="BI85" i="1"/>
  <c r="BR85" i="1"/>
  <c r="CB85" i="1"/>
  <c r="BO86" i="1"/>
  <c r="BX86" i="1"/>
  <c r="BN87" i="1"/>
  <c r="BW87" i="1"/>
  <c r="BJ88" i="1"/>
  <c r="BT88" i="1"/>
  <c r="CC88" i="1"/>
  <c r="BI89" i="1"/>
  <c r="BR89" i="1"/>
  <c r="CB89" i="1"/>
  <c r="BI90" i="1"/>
  <c r="BR90" i="1"/>
  <c r="CB90" i="1"/>
  <c r="BI91" i="1"/>
  <c r="BR91" i="1"/>
  <c r="CB91" i="1"/>
  <c r="BH92" i="1"/>
  <c r="BW92" i="1"/>
  <c r="BX93" i="1"/>
  <c r="BW94" i="1"/>
  <c r="BX95" i="1"/>
  <c r="BW96" i="1"/>
  <c r="BX97" i="1"/>
  <c r="BW98" i="1"/>
  <c r="BX99" i="1"/>
  <c r="BW100" i="1"/>
  <c r="BH81" i="1"/>
  <c r="BN81" i="1"/>
  <c r="BT81" i="1"/>
  <c r="BZ81" i="1"/>
  <c r="BK85" i="1"/>
  <c r="BU85" i="1"/>
  <c r="CD85" i="1"/>
  <c r="BH86" i="1"/>
  <c r="BQ86" i="1"/>
  <c r="CA86" i="1"/>
  <c r="BZ87" i="1"/>
  <c r="BL88" i="1"/>
  <c r="BV88" i="1"/>
  <c r="BK89" i="1"/>
  <c r="BU89" i="1"/>
  <c r="CD89" i="1"/>
  <c r="BK90" i="1"/>
  <c r="BU90" i="1"/>
  <c r="CD90" i="1"/>
  <c r="BK91" i="1"/>
  <c r="CD91" i="1"/>
  <c r="BJ92" i="1"/>
  <c r="CB92" i="1"/>
  <c r="BJ93" i="1"/>
  <c r="CC93" i="1"/>
  <c r="BI94" i="1"/>
  <c r="CB94" i="1"/>
  <c r="BJ95" i="1"/>
  <c r="CC95" i="1"/>
  <c r="BI96" i="1"/>
  <c r="CB96" i="1"/>
  <c r="BJ97" i="1"/>
  <c r="CC97" i="1"/>
  <c r="BI98" i="1"/>
  <c r="CB98" i="1"/>
  <c r="BJ99" i="1"/>
  <c r="Y3" i="7" l="1"/>
  <c r="B5" i="7" s="1"/>
  <c r="AB3" i="7"/>
  <c r="B8" i="7" s="1"/>
  <c r="AA3" i="7"/>
  <c r="B7" i="7" s="1"/>
  <c r="Z3" i="7"/>
  <c r="B6" i="7" s="1"/>
  <c r="I16" i="8"/>
  <c r="D17" i="8" s="1"/>
  <c r="Z2" i="7"/>
  <c r="H16" i="8"/>
  <c r="D16" i="8" s="1"/>
  <c r="AQ324" i="1"/>
  <c r="AQ92" i="1"/>
  <c r="AQ295" i="1"/>
  <c r="AQ121" i="1"/>
  <c r="AQ5" i="1"/>
  <c r="AQ63" i="1"/>
  <c r="AQ34" i="1"/>
  <c r="AQ266" i="1"/>
  <c r="AQ150" i="1"/>
  <c r="AQ208" i="1"/>
  <c r="AQ179" i="1"/>
  <c r="AQ2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</authors>
  <commentList>
    <comment ref="AN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dell'asta</t>
        </r>
      </text>
    </comment>
    <comment ref="BA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serve per individuare se il file riguarda il CIHF</t>
        </r>
      </text>
    </comment>
    <comment ref="B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INDIVIDUAZIONE GIOCATORE BANDIERA
(tramite cella BA1 non viene presa in considerazione per file diverso da CIHF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  <author>Casa</author>
  </authors>
  <commentList>
    <comment ref="J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Donatelli Ivo</author>
  </authors>
  <commentList>
    <comment ref="J4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Casa</author>
    <author>Donatelli Ivo</author>
  </authors>
  <commentList>
    <comment ref="Z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totale ruoli da coprire</t>
        </r>
      </text>
    </comment>
    <comment ref="AA2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giocatori per i quali la fantasquadra indicata deve offrire per la 4a asta</t>
        </r>
      </text>
    </comment>
    <comment ref="Y3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numero offerte che deve fare</t>
        </r>
      </text>
    </comment>
    <comment ref="J4" authorId="1" shapeId="0" xr:uid="{00000000-0006-0000-0400-000004000000}">
      <text>
        <r>
          <rPr>
            <b/>
            <sz val="8"/>
            <color indexed="81"/>
            <rFont val="Tahoma"/>
            <family val="2"/>
          </rPr>
          <t>Donatelli Ivo:</t>
        </r>
        <r>
          <rPr>
            <sz val="8"/>
            <color indexed="81"/>
            <rFont val="Tahoma"/>
            <family val="2"/>
          </rPr>
          <t xml:space="preserve">
formule partono (correttamente) dalla riga successiva</t>
        </r>
      </text>
    </comment>
    <comment ref="R4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Casa:</t>
        </r>
        <r>
          <rPr>
            <sz val="9"/>
            <color indexed="81"/>
            <rFont val="Tahoma"/>
            <family val="2"/>
          </rPr>
          <t xml:space="preserve">
per CIHF controlla che non ci siano più di tre operazioni, escluso inserimento in LI</t>
        </r>
      </text>
    </comment>
  </commentList>
</comments>
</file>

<file path=xl/sharedStrings.xml><?xml version="1.0" encoding="utf-8"?>
<sst xmlns="http://schemas.openxmlformats.org/spreadsheetml/2006/main" count="3759" uniqueCount="634">
  <si>
    <t/>
  </si>
  <si>
    <t>ing.</t>
  </si>
  <si>
    <t>s.c.</t>
  </si>
  <si>
    <t>P</t>
  </si>
  <si>
    <t>MIL</t>
  </si>
  <si>
    <t>ROM</t>
  </si>
  <si>
    <t>D</t>
  </si>
  <si>
    <t>INT</t>
  </si>
  <si>
    <t>UDI</t>
  </si>
  <si>
    <t>FIO</t>
  </si>
  <si>
    <t>LAZ</t>
  </si>
  <si>
    <t>C</t>
  </si>
  <si>
    <t>A</t>
  </si>
  <si>
    <t>LISTA INFORTUNATI</t>
  </si>
  <si>
    <t>Gi.</t>
  </si>
  <si>
    <t>CEDUTI IN B</t>
  </si>
  <si>
    <t>CEDUTI ALL'ESTERO</t>
  </si>
  <si>
    <t>CONGUAGLI NEGLI SCAMBI</t>
  </si>
  <si>
    <t>FML</t>
  </si>
  <si>
    <t>ACQUISTATI (tramite scambio)</t>
  </si>
  <si>
    <t>JUV</t>
  </si>
  <si>
    <t>NAP</t>
  </si>
  <si>
    <t>BOL</t>
  </si>
  <si>
    <t>RILASCIATI/VENDUTI (VEDI ANCHE DA RIGA 500 IN POI)</t>
  </si>
  <si>
    <t>A DISP. X COMPROPRIETA'</t>
  </si>
  <si>
    <t>RISOLUZ. COMPROPRIETA'</t>
  </si>
  <si>
    <t>ATA</t>
  </si>
  <si>
    <t>TOR</t>
  </si>
  <si>
    <t>RIEPILOGO FML</t>
  </si>
  <si>
    <t>FML RESIDUI</t>
  </si>
  <si>
    <t>ing. = ingaggio del calciatore</t>
  </si>
  <si>
    <t>N.B.: in fondo alle rose è riportato l'elenco sia dei calciatori inseriti in lista infortunati sia di quelli rilasciati al mercato settimanale</t>
  </si>
  <si>
    <t>FML iniziali</t>
  </si>
  <si>
    <t>Costo calciatori in rosa</t>
  </si>
  <si>
    <t>Comproprietà</t>
  </si>
  <si>
    <t>Calciomercato</t>
  </si>
  <si>
    <t>Fml per partite in casa</t>
  </si>
  <si>
    <t>Premi</t>
  </si>
  <si>
    <t>SPINAZZOLA</t>
  </si>
  <si>
    <t>CALHANOGLU</t>
  </si>
  <si>
    <t>DE ROON</t>
  </si>
  <si>
    <t>DJIMSITI</t>
  </si>
  <si>
    <t>PASALIC</t>
  </si>
  <si>
    <t>Squadra</t>
  </si>
  <si>
    <t>DE VRIJ</t>
  </si>
  <si>
    <t>ROMAGNOLI</t>
  </si>
  <si>
    <t>BREMER</t>
  </si>
  <si>
    <t>LOCATELLI</t>
  </si>
  <si>
    <t>LAZZARI</t>
  </si>
  <si>
    <t>SIMEONE</t>
  </si>
  <si>
    <t>POLITANO</t>
  </si>
  <si>
    <t>VER</t>
  </si>
  <si>
    <t>ZACCAGNI</t>
  </si>
  <si>
    <t>LEAO</t>
  </si>
  <si>
    <t>DARMIAN</t>
  </si>
  <si>
    <t>Si rilascia</t>
  </si>
  <si>
    <t>Si richiede</t>
  </si>
  <si>
    <t>Offerta</t>
  </si>
  <si>
    <t>Lista Infortunati</t>
  </si>
  <si>
    <t>KALULU</t>
  </si>
  <si>
    <t>ZIELINSKI</t>
  </si>
  <si>
    <t>no</t>
  </si>
  <si>
    <t>TOMORI</t>
  </si>
  <si>
    <t>EL SHAARAWY</t>
  </si>
  <si>
    <t>SANABRIA</t>
  </si>
  <si>
    <t>SKORUPSKI</t>
  </si>
  <si>
    <t>DI LORENZO</t>
  </si>
  <si>
    <t>MANCINI</t>
  </si>
  <si>
    <t>VOJVODA</t>
  </si>
  <si>
    <t>ROVELLA</t>
  </si>
  <si>
    <t>BARELLA</t>
  </si>
  <si>
    <t>MARUSIC</t>
  </si>
  <si>
    <t>MALDINI</t>
  </si>
  <si>
    <t>CRISTANTE</t>
  </si>
  <si>
    <t>MKHITARYAN</t>
  </si>
  <si>
    <t>PELLEGRINI LO.</t>
  </si>
  <si>
    <t>DYBALA</t>
  </si>
  <si>
    <t>PICCOLI</t>
  </si>
  <si>
    <t>ZORTEA</t>
  </si>
  <si>
    <t>MAZZOCCHI</t>
  </si>
  <si>
    <t>FRATTESI</t>
  </si>
  <si>
    <t>DJURIC</t>
  </si>
  <si>
    <t>DUMFRIES</t>
  </si>
  <si>
    <t>VASQUEZ</t>
  </si>
  <si>
    <t>CAMBIASO</t>
  </si>
  <si>
    <t>FANTASQUADRA</t>
  </si>
  <si>
    <t>GIOCATORE IN COMPROPRIETA'</t>
  </si>
  <si>
    <t>OFFERTA</t>
  </si>
  <si>
    <t>(solo sulla riga verde)</t>
  </si>
  <si>
    <t>GIOCATORE DA CONFERMARE</t>
  </si>
  <si>
    <t>(a partire dalla riga verde)</t>
  </si>
  <si>
    <t>CREDITI RESIDUI PER L'ASTA ------&gt;</t>
  </si>
  <si>
    <t>GIOCATORI DA ACQUISTARE -------&gt;</t>
  </si>
  <si>
    <t>imi_seriea@googlegroups.com</t>
  </si>
  <si>
    <t>imi_serieb@googlegroups.com</t>
  </si>
  <si>
    <t>IMI_C1_girone_A@googlegroups.com</t>
  </si>
  <si>
    <t>IMI_C1_girone_B@googlegroups.com</t>
  </si>
  <si>
    <t>IMI_C2_girone_A@googlegroups.com</t>
  </si>
  <si>
    <t>IMI_C2_girone_B@googlegroups.com</t>
  </si>
  <si>
    <t>IMI_C2_girone_C@googlegroups.com</t>
  </si>
  <si>
    <t>FC_Serie_A@googlegroups.com</t>
  </si>
  <si>
    <t>FC_Serie_B@googlegroups.com</t>
  </si>
  <si>
    <t>FC_Serie_C@googlegroups.com</t>
  </si>
  <si>
    <t>cihf_a@googlegroups.com</t>
  </si>
  <si>
    <t>cihf_b@googlegroups.com</t>
  </si>
  <si>
    <t>cihf_c@googlegroups.com</t>
  </si>
  <si>
    <t>GIOCATORE RICHIESTO</t>
  </si>
  <si>
    <t>imi_serie_a_rose_e_disponibili.xlsx</t>
  </si>
  <si>
    <t>imi_serie_b_rose_e_disponibili.xlsx</t>
  </si>
  <si>
    <t>imi_serie_C1_girone_A_rose_e_disponibili.xlsx</t>
  </si>
  <si>
    <t>imi_serie_C1_girone_B_rose_e_disponibili.xlsx</t>
  </si>
  <si>
    <t>imi_serie_C2_girone_A_rose_e_disponibili.xlsx</t>
  </si>
  <si>
    <t>imi_serie_C2_girone_B_rose_e_disponibili.xlsx</t>
  </si>
  <si>
    <t>imi_serie_C2_girone_C_rose_e_disponibili.xlsx</t>
  </si>
  <si>
    <t>interlist_serie_a_rose_e_disponibili.xlsx</t>
  </si>
  <si>
    <t>interlist_serie_b_rose_e_disponibili.xlsx</t>
  </si>
  <si>
    <t>interlist_serie_c_rose_e_disponibili.xlsx</t>
  </si>
  <si>
    <t>cihf_serie_a_rose_e_disponibili.xlsx</t>
  </si>
  <si>
    <t>cihf_serie_b_rose_e_disponibili.xlsx</t>
  </si>
  <si>
    <t>cihf_serie_c_rose_e_disponibili.xlsx</t>
  </si>
  <si>
    <t>fmc_serie_a_rose_e_disponibili.xlsx</t>
  </si>
  <si>
    <t>fmc_serie_b_rose_e_disponibili.xlsx</t>
  </si>
  <si>
    <t>fmc_serie_c_rose_e_disponibili.xlsx</t>
  </si>
  <si>
    <t>fmc_a@googlegroups.com</t>
  </si>
  <si>
    <t>fmc_b@googlegroups.com</t>
  </si>
  <si>
    <t>fmc_c@googlegroups.com</t>
  </si>
  <si>
    <t>MERET</t>
  </si>
  <si>
    <t>ZAPPACOSTA</t>
  </si>
  <si>
    <t>BELLANOVA</t>
  </si>
  <si>
    <t>KOOPMEINERS</t>
  </si>
  <si>
    <t>SAMARDZIC</t>
  </si>
  <si>
    <t>RICCI</t>
  </si>
  <si>
    <t>ANGUISSA</t>
  </si>
  <si>
    <t>EDERSON</t>
  </si>
  <si>
    <t>LEC</t>
  </si>
  <si>
    <t>DODO'</t>
  </si>
  <si>
    <t>CARLOS AUGUSTO</t>
  </si>
  <si>
    <t>FAGIOLI</t>
  </si>
  <si>
    <t>LOVRIC</t>
  </si>
  <si>
    <t>COLOMBO</t>
  </si>
  <si>
    <t>SOULE'</t>
  </si>
  <si>
    <t>DE KETELAERE</t>
  </si>
  <si>
    <t>CAMBIAGHI</t>
  </si>
  <si>
    <t>LUCUMI'</t>
  </si>
  <si>
    <t>HIEN</t>
  </si>
  <si>
    <r>
      <t>Le offerte vanno inviate all'indirizzo "</t>
    </r>
    <r>
      <rPr>
        <b/>
        <sz val="10"/>
        <color indexed="10"/>
        <rFont val="Arial"/>
        <family val="2"/>
      </rPr>
      <t>fantaivo@libero.it</t>
    </r>
    <r>
      <rPr>
        <sz val="10"/>
        <rFont val="Arial"/>
        <family val="2"/>
      </rPr>
      <t>"</t>
    </r>
  </si>
  <si>
    <r>
      <t>le offerte vanno inviate all'indirizzo "</t>
    </r>
    <r>
      <rPr>
        <b/>
        <sz val="10"/>
        <color rgb="FFFF0000"/>
        <rFont val="Arial"/>
        <family val="2"/>
      </rPr>
      <t>fantaivo@libero.it</t>
    </r>
    <r>
      <rPr>
        <sz val="10"/>
        <rFont val="Arial"/>
        <family val="2"/>
      </rPr>
      <t>"</t>
    </r>
  </si>
  <si>
    <t>FML residui anno preced.</t>
  </si>
  <si>
    <t>scadenza
contratto</t>
  </si>
  <si>
    <t>Costo</t>
  </si>
  <si>
    <t>CAG</t>
  </si>
  <si>
    <t>GEN</t>
  </si>
  <si>
    <t>KOLASINAC</t>
  </si>
  <si>
    <t>MARTIN</t>
  </si>
  <si>
    <t>FABBIAN</t>
  </si>
  <si>
    <t>MCKENNIE</t>
  </si>
  <si>
    <t>PULISIC</t>
  </si>
  <si>
    <t>FOLORUNSHO</t>
  </si>
  <si>
    <t>THURAM</t>
  </si>
  <si>
    <t>MINA</t>
  </si>
  <si>
    <t>MUSAH</t>
  </si>
  <si>
    <t>VLASIC</t>
  </si>
  <si>
    <t>SOMMER</t>
  </si>
  <si>
    <t>SCAMACCA</t>
  </si>
  <si>
    <t>ISAKSEN</t>
  </si>
  <si>
    <t>LAZARO</t>
  </si>
  <si>
    <t>MALINOVSKYI</t>
  </si>
  <si>
    <t>KRSTOVIC</t>
  </si>
  <si>
    <t>FREULER</t>
  </si>
  <si>
    <t>GUDMUNDSSON</t>
  </si>
  <si>
    <t>CARNESECCHI</t>
  </si>
  <si>
    <t>DIMARCO</t>
  </si>
  <si>
    <t>OBERT</t>
  </si>
  <si>
    <t>PEZZELLA</t>
  </si>
  <si>
    <t>COMUZZO</t>
  </si>
  <si>
    <t>BISSECK</t>
  </si>
  <si>
    <t>GILA</t>
  </si>
  <si>
    <t>ZANOLI</t>
  </si>
  <si>
    <t>CELIK</t>
  </si>
  <si>
    <t>EHIZIBUE</t>
  </si>
  <si>
    <t>FAZZINI</t>
  </si>
  <si>
    <t>MIRETTI</t>
  </si>
  <si>
    <t>GAETANO</t>
  </si>
  <si>
    <t>GINEITIS</t>
  </si>
  <si>
    <t>PAYERO</t>
  </si>
  <si>
    <t>YILDIZ</t>
  </si>
  <si>
    <t>CAMARDA</t>
  </si>
  <si>
    <t>GABBIA</t>
  </si>
  <si>
    <t>PIEROTTI</t>
  </si>
  <si>
    <t>VALERI</t>
  </si>
  <si>
    <t>ANGELINO</t>
  </si>
  <si>
    <t>ODGAARD</t>
  </si>
  <si>
    <t>COM</t>
  </si>
  <si>
    <t>PAR</t>
  </si>
  <si>
    <t>OKOYE</t>
  </si>
  <si>
    <t>DELPRATO</t>
  </si>
  <si>
    <t>COCO</t>
  </si>
  <si>
    <t>FELICI</t>
  </si>
  <si>
    <t>DA CUNHA</t>
  </si>
  <si>
    <t>THURAM K.</t>
  </si>
  <si>
    <t>BERNABE'</t>
  </si>
  <si>
    <t>SOHM</t>
  </si>
  <si>
    <t>DALLINGA</t>
  </si>
  <si>
    <t>ESPOSITO SE.</t>
  </si>
  <si>
    <t>BONNY</t>
  </si>
  <si>
    <t>MOSQUERA</t>
  </si>
  <si>
    <t>PAVLOVIC</t>
  </si>
  <si>
    <t>ZERBIN</t>
  </si>
  <si>
    <t>PISILLI</t>
  </si>
  <si>
    <t>DOVBYK</t>
  </si>
  <si>
    <t>EKKELENKAMP</t>
  </si>
  <si>
    <t>BRESCIANINI</t>
  </si>
  <si>
    <t>DIA</t>
  </si>
  <si>
    <t>NERES</t>
  </si>
  <si>
    <t>CONCEICAO</t>
  </si>
  <si>
    <t>SARR</t>
  </si>
  <si>
    <t>LUKAKU</t>
  </si>
  <si>
    <t>ANJORIN</t>
  </si>
  <si>
    <t>DOMINGUEZ</t>
  </si>
  <si>
    <t>GOSENS</t>
  </si>
  <si>
    <t>MCTOMINAY</t>
  </si>
  <si>
    <t>TAVARES</t>
  </si>
  <si>
    <t>MIRANDA</t>
  </si>
  <si>
    <t>DE GEA</t>
  </si>
  <si>
    <t>CAPRILE</t>
  </si>
  <si>
    <r>
      <t xml:space="preserve">(inserire </t>
    </r>
    <r>
      <rPr>
        <b/>
        <sz val="12"/>
        <color rgb="FFFF0000"/>
        <rFont val="Arial"/>
        <family val="2"/>
      </rPr>
      <t>inf</t>
    </r>
    <r>
      <rPr>
        <sz val="8"/>
        <rFont val="Arial"/>
        <family val="2"/>
      </rPr>
      <t xml:space="preserve"> se si tratta di inserimento in lista infortunati, altrimenti lasciare vuoto)</t>
    </r>
  </si>
  <si>
    <t>KONE'</t>
  </si>
  <si>
    <t>MORENO</t>
  </si>
  <si>
    <t>SOLET</t>
  </si>
  <si>
    <t>DIAO</t>
  </si>
  <si>
    <t>MASINI</t>
  </si>
  <si>
    <t>HELGASON</t>
  </si>
  <si>
    <t>SMOLCIC</t>
  </si>
  <si>
    <t>KELLY</t>
  </si>
  <si>
    <t>GIMENEZ</t>
  </si>
  <si>
    <t>/27</t>
  </si>
  <si>
    <t>Ruolo</t>
  </si>
  <si>
    <t>Giocatore</t>
  </si>
  <si>
    <t>BUTEZ</t>
  </si>
  <si>
    <t>CRE</t>
  </si>
  <si>
    <t>DI GREGORIO</t>
  </si>
  <si>
    <t>FALCONE</t>
  </si>
  <si>
    <t>MAIGNAN</t>
  </si>
  <si>
    <t>SCUFFET</t>
  </si>
  <si>
    <t>SUZUKI</t>
  </si>
  <si>
    <t>PIS</t>
  </si>
  <si>
    <t>SVILAR</t>
  </si>
  <si>
    <t>SAS</t>
  </si>
  <si>
    <t>MONTIPO'</t>
  </si>
  <si>
    <t>KOSSOUNOU</t>
  </si>
  <si>
    <t>PALESTRA</t>
  </si>
  <si>
    <t>SCALVINI</t>
  </si>
  <si>
    <t>BEUKEMA</t>
  </si>
  <si>
    <t>CASALE</t>
  </si>
  <si>
    <t>DE SILVESTRI</t>
  </si>
  <si>
    <t>HOLM</t>
  </si>
  <si>
    <t>LYKOGIANNIS</t>
  </si>
  <si>
    <t>LUPERTO</t>
  </si>
  <si>
    <t>ZAPPA</t>
  </si>
  <si>
    <t>DOSSENA</t>
  </si>
  <si>
    <t>GOLDANIGA</t>
  </si>
  <si>
    <t>KEMPF</t>
  </si>
  <si>
    <t>SERGI ROBERTO</t>
  </si>
  <si>
    <t>VALLE</t>
  </si>
  <si>
    <t>VAN DER BREMPT</t>
  </si>
  <si>
    <t>ISMAJLI</t>
  </si>
  <si>
    <t>MARIANUCCI</t>
  </si>
  <si>
    <t>PARISI</t>
  </si>
  <si>
    <t>PONGRACIC</t>
  </si>
  <si>
    <t>RANIERI</t>
  </si>
  <si>
    <t>AHANOR</t>
  </si>
  <si>
    <t>DE WINTER</t>
  </si>
  <si>
    <t>NORTON-CUFFY</t>
  </si>
  <si>
    <t>OTOA</t>
  </si>
  <si>
    <t>SABELLI</t>
  </si>
  <si>
    <t>ACERBI</t>
  </si>
  <si>
    <t>BASTONI</t>
  </si>
  <si>
    <t>CABAL</t>
  </si>
  <si>
    <t>GATTI</t>
  </si>
  <si>
    <t>GIGOT</t>
  </si>
  <si>
    <t>HYSAJ</t>
  </si>
  <si>
    <t>PATRIC</t>
  </si>
  <si>
    <t>PELLEGRINI LU.</t>
  </si>
  <si>
    <t>PROVSTGAARD</t>
  </si>
  <si>
    <t>BASCHIROTTO</t>
  </si>
  <si>
    <t>GALLO</t>
  </si>
  <si>
    <t>GASPAR</t>
  </si>
  <si>
    <t>JEAN</t>
  </si>
  <si>
    <t>TIAGO GABRIEL</t>
  </si>
  <si>
    <t>BARTESAGHI</t>
  </si>
  <si>
    <t>TERRACCIANO F.</t>
  </si>
  <si>
    <t>BUONGIORNO</t>
  </si>
  <si>
    <t>JUAN JESUS</t>
  </si>
  <si>
    <t>OLIVERA</t>
  </si>
  <si>
    <t>RRAHMANI</t>
  </si>
  <si>
    <t>CIRCATI</t>
  </si>
  <si>
    <t>VALENTI</t>
  </si>
  <si>
    <t>N'DICKA</t>
  </si>
  <si>
    <t>RENSCH</t>
  </si>
  <si>
    <t>BIRAGHI</t>
  </si>
  <si>
    <t>MARIPAN</t>
  </si>
  <si>
    <t>PEDERSEN</t>
  </si>
  <si>
    <t>WALUKIEWICZ</t>
  </si>
  <si>
    <t>KABASELE</t>
  </si>
  <si>
    <t>KAMARA</t>
  </si>
  <si>
    <t>ZEMURA</t>
  </si>
  <si>
    <t>MARCANDALLI</t>
  </si>
  <si>
    <t>FRESE</t>
  </si>
  <si>
    <t>GHILARDI</t>
  </si>
  <si>
    <t>OYEGOKE</t>
  </si>
  <si>
    <t>SLOTSAGER</t>
  </si>
  <si>
    <t>VALENTINI</t>
  </si>
  <si>
    <t>AEBISCHER</t>
  </si>
  <si>
    <t>FERGUSON</t>
  </si>
  <si>
    <t>MORO</t>
  </si>
  <si>
    <t>ORSOLINI</t>
  </si>
  <si>
    <t>POBEGA</t>
  </si>
  <si>
    <t>ADOPO</t>
  </si>
  <si>
    <t>DEIOLA</t>
  </si>
  <si>
    <t>PRATI</t>
  </si>
  <si>
    <t>CAQUERET</t>
  </si>
  <si>
    <t>FADERA</t>
  </si>
  <si>
    <t>PERRONE</t>
  </si>
  <si>
    <t>GRASSI</t>
  </si>
  <si>
    <t>MALEH</t>
  </si>
  <si>
    <t>CATALDI</t>
  </si>
  <si>
    <t>MANDRAGORA</t>
  </si>
  <si>
    <t>NDOUR</t>
  </si>
  <si>
    <t>FRENDRUP</t>
  </si>
  <si>
    <t>MESSIAS</t>
  </si>
  <si>
    <t>THORSBY</t>
  </si>
  <si>
    <t>VENTURINO</t>
  </si>
  <si>
    <t>ZALEWSKI</t>
  </si>
  <si>
    <t>BASIC</t>
  </si>
  <si>
    <t>BELAHYANE</t>
  </si>
  <si>
    <t>DELE-BASHIRU</t>
  </si>
  <si>
    <t>BERISHA</t>
  </si>
  <si>
    <t>COULIBALY</t>
  </si>
  <si>
    <t>MARCHWINSKI</t>
  </si>
  <si>
    <t>RAMADANI</t>
  </si>
  <si>
    <t>BONDO</t>
  </si>
  <si>
    <t>FOFANA</t>
  </si>
  <si>
    <t>LOFTUS-CHEEK</t>
  </si>
  <si>
    <t>GILMOUR</t>
  </si>
  <si>
    <t>LOBOTKA</t>
  </si>
  <si>
    <t>ESTEVEZ</t>
  </si>
  <si>
    <t>ONDREJKA</t>
  </si>
  <si>
    <t>BALDANZI</t>
  </si>
  <si>
    <t>SAELEMAEKERS</t>
  </si>
  <si>
    <t>CASADEI</t>
  </si>
  <si>
    <t>ILIC</t>
  </si>
  <si>
    <t>TAMEZE</t>
  </si>
  <si>
    <t>ATTA</t>
  </si>
  <si>
    <t>KARLSTROM</t>
  </si>
  <si>
    <t>ZARRAGA</t>
  </si>
  <si>
    <t>ELLERTSSON</t>
  </si>
  <si>
    <t>BERNEDE</t>
  </si>
  <si>
    <t>HARROUI</t>
  </si>
  <si>
    <t>NIASSE</t>
  </si>
  <si>
    <t>SERDAR</t>
  </si>
  <si>
    <t>SUSLOV</t>
  </si>
  <si>
    <t>CASTRO</t>
  </si>
  <si>
    <t>PAVOLETTI</t>
  </si>
  <si>
    <t>DOUVIKAS</t>
  </si>
  <si>
    <t>KEAN</t>
  </si>
  <si>
    <t>EKHATOR</t>
  </si>
  <si>
    <t>EKUBAN</t>
  </si>
  <si>
    <t>PINAMONTI</t>
  </si>
  <si>
    <t>VITINHA</t>
  </si>
  <si>
    <t>LAUTARO</t>
  </si>
  <si>
    <t>MILIK</t>
  </si>
  <si>
    <t>VLAHOVIC</t>
  </si>
  <si>
    <t>NOSLIN</t>
  </si>
  <si>
    <t>PEDRO</t>
  </si>
  <si>
    <t>BANDA</t>
  </si>
  <si>
    <t>N'DRI</t>
  </si>
  <si>
    <t>ALMQVIST</t>
  </si>
  <si>
    <t>CANCELLIERI</t>
  </si>
  <si>
    <t>PELLEGRINO</t>
  </si>
  <si>
    <t>NJIE</t>
  </si>
  <si>
    <t>ZAPATA</t>
  </si>
  <si>
    <t>DAVIS</t>
  </si>
  <si>
    <t>GIOCATE</t>
  </si>
  <si>
    <t>MEDIA VOTO</t>
  </si>
  <si>
    <t>FANTAMEDIA</t>
  </si>
  <si>
    <t>NICO PAZ</t>
  </si>
  <si>
    <t>AUDERO</t>
  </si>
  <si>
    <t>ISRAEL</t>
  </si>
  <si>
    <t>VITIK</t>
  </si>
  <si>
    <t>BARBIERI</t>
  </si>
  <si>
    <t>BIANCHETTI</t>
  </si>
  <si>
    <t>CECCHERINI</t>
  </si>
  <si>
    <t>FOLINO</t>
  </si>
  <si>
    <t>FORTINI</t>
  </si>
  <si>
    <t>OSTIGARD</t>
  </si>
  <si>
    <t>JOAO MARIO</t>
  </si>
  <si>
    <t>RUGANI</t>
  </si>
  <si>
    <t>NDABA</t>
  </si>
  <si>
    <t>ESTUPINAN</t>
  </si>
  <si>
    <t>ANGORI</t>
  </si>
  <si>
    <t>CALABRESI</t>
  </si>
  <si>
    <t>CANESTRELLI</t>
  </si>
  <si>
    <t>HERMOSO</t>
  </si>
  <si>
    <t>WESLEY</t>
  </si>
  <si>
    <t>DOIG</t>
  </si>
  <si>
    <t>MUHAREMOVIC</t>
  </si>
  <si>
    <t>PIERAGNOLO</t>
  </si>
  <si>
    <t>ROMAGNA</t>
  </si>
  <si>
    <t>BERTOLA</t>
  </si>
  <si>
    <t>EBOSSE</t>
  </si>
  <si>
    <t>BERNARDESCHI</t>
  </si>
  <si>
    <t>LITETA</t>
  </si>
  <si>
    <t>BATURINA</t>
  </si>
  <si>
    <t>COLLOCOLO</t>
  </si>
  <si>
    <t>VANDEPUTTE</t>
  </si>
  <si>
    <t>SABIRI</t>
  </si>
  <si>
    <t>LUIS HENRIQUE</t>
  </si>
  <si>
    <t>KOSTIC</t>
  </si>
  <si>
    <t>MODRIC</t>
  </si>
  <si>
    <t>DE BRUYNE</t>
  </si>
  <si>
    <t>HOJHOLT</t>
  </si>
  <si>
    <t>LERIS</t>
  </si>
  <si>
    <t>VURAL</t>
  </si>
  <si>
    <t>EL AYNAOUI</t>
  </si>
  <si>
    <t>BOLOCA</t>
  </si>
  <si>
    <t>IANNONI</t>
  </si>
  <si>
    <t>KONÈ I.</t>
  </si>
  <si>
    <t>LIPANI</t>
  </si>
  <si>
    <t>THORSTVEDT</t>
  </si>
  <si>
    <t>VOLPATO</t>
  </si>
  <si>
    <t>SULEMANA K.</t>
  </si>
  <si>
    <t>BORRELLI</t>
  </si>
  <si>
    <t>ADDAI</t>
  </si>
  <si>
    <t>KUHN</t>
  </si>
  <si>
    <t>BONAZZOLI</t>
  </si>
  <si>
    <t>OKEREKE</t>
  </si>
  <si>
    <t>ESPOSITO F.P.</t>
  </si>
  <si>
    <t>DAVID</t>
  </si>
  <si>
    <t>MEISTER</t>
  </si>
  <si>
    <t>MOREO</t>
  </si>
  <si>
    <t>FERGUSON E.</t>
  </si>
  <si>
    <t>BERARDI</t>
  </si>
  <si>
    <t>LAURIENTÈ</t>
  </si>
  <si>
    <t>MORO L.</t>
  </si>
  <si>
    <t>ABOUKHLAL</t>
  </si>
  <si>
    <t>GIOVANE</t>
  </si>
  <si>
    <t>RAMON</t>
  </si>
  <si>
    <t>MAZZITELLI</t>
  </si>
  <si>
    <t>NDIAYE</t>
  </si>
  <si>
    <t>CARACCIOLO</t>
  </si>
  <si>
    <t>COPPOLA</t>
  </si>
  <si>
    <t>DENOON</t>
  </si>
  <si>
    <t>BRADARIC</t>
  </si>
  <si>
    <t>AKINSANMIRO</t>
  </si>
  <si>
    <t>PIOTROWSKI</t>
  </si>
  <si>
    <t>KILICSOY</t>
  </si>
  <si>
    <t>CUADRADO</t>
  </si>
  <si>
    <t>JASHARI</t>
  </si>
  <si>
    <t>NZOLA</t>
  </si>
  <si>
    <t>IDZES</t>
  </si>
  <si>
    <t>CANDE'</t>
  </si>
  <si>
    <t>SOTTIL</t>
  </si>
  <si>
    <t>HEGGEM</t>
  </si>
  <si>
    <t>ATHEKAME</t>
  </si>
  <si>
    <t>ADZIC</t>
  </si>
  <si>
    <t>MILLER</t>
  </si>
  <si>
    <t>MORATA</t>
  </si>
  <si>
    <t>FRIGAN</t>
  </si>
  <si>
    <t>ADAMS</t>
  </si>
  <si>
    <t>IDRISSI</t>
  </si>
  <si>
    <t>PEREZ</t>
  </si>
  <si>
    <t>VEIGA</t>
  </si>
  <si>
    <t>GUTIERREZ</t>
  </si>
  <si>
    <t>KRISTENSEN</t>
  </si>
  <si>
    <t>BELGHALI</t>
  </si>
  <si>
    <t>CARBONI</t>
  </si>
  <si>
    <t>SUCIC</t>
  </si>
  <si>
    <t>KEITA</t>
  </si>
  <si>
    <t>ORDONEZ</t>
  </si>
  <si>
    <t>SORENSEN</t>
  </si>
  <si>
    <t>MARIN</t>
  </si>
  <si>
    <t>PICCININI</t>
  </si>
  <si>
    <t>TRAMONI</t>
  </si>
  <si>
    <t>ILKHAN</t>
  </si>
  <si>
    <t>RODRIGUEZ</t>
  </si>
  <si>
    <t>BAYO</t>
  </si>
  <si>
    <t>TROILO</t>
  </si>
  <si>
    <t>NELSSON</t>
  </si>
  <si>
    <t>SIEBERT</t>
  </si>
  <si>
    <t>ROWE</t>
  </si>
  <si>
    <t>DIOUF</t>
  </si>
  <si>
    <t>SALA</t>
  </si>
  <si>
    <t>VRANCKX</t>
  </si>
  <si>
    <t>CHAM</t>
  </si>
  <si>
    <t>VERGARA</t>
  </si>
  <si>
    <t>ORISTANIO</t>
  </si>
  <si>
    <t>BRITSCHGI</t>
  </si>
  <si>
    <t>BELLA-KOTCHAP</t>
  </si>
  <si>
    <t>STENGS</t>
  </si>
  <si>
    <t>MATIC</t>
  </si>
  <si>
    <t>STULIC</t>
  </si>
  <si>
    <t>BUKSA</t>
  </si>
  <si>
    <t>ORBAN</t>
  </si>
  <si>
    <t>NICOLUSSI CAVIGLIA</t>
  </si>
  <si>
    <t>ZIOLKOWSKI</t>
  </si>
  <si>
    <t>AL-MUSRATI</t>
  </si>
  <si>
    <t>NKUNKU</t>
  </si>
  <si>
    <t>KOUADIO</t>
  </si>
  <si>
    <t>TOURE'</t>
  </si>
  <si>
    <t>MOUMBAGNA</t>
  </si>
  <si>
    <t>BALENTIEN</t>
  </si>
  <si>
    <t>ZANIOLO</t>
  </si>
  <si>
    <t>ELMAS</t>
  </si>
  <si>
    <t>RODRIGUEZ JU.</t>
  </si>
  <si>
    <t>DIEGO CARLOS</t>
  </si>
  <si>
    <t>FAYE</t>
  </si>
  <si>
    <t>LAMPTEY</t>
  </si>
  <si>
    <t>AKANJI</t>
  </si>
  <si>
    <t>ODOGU</t>
  </si>
  <si>
    <t>TSIMIKAS</t>
  </si>
  <si>
    <t>NKOUNKOU</t>
  </si>
  <si>
    <t>SULEMANA I.</t>
  </si>
  <si>
    <t>ONANA</t>
  </si>
  <si>
    <t>ZHEGROVA</t>
  </si>
  <si>
    <t>RABIOT</t>
  </si>
  <si>
    <t>LORRAN</t>
  </si>
  <si>
    <t>BELOTTI</t>
  </si>
  <si>
    <t>OPENDA</t>
  </si>
  <si>
    <t>HOJLUND</t>
  </si>
  <si>
    <t>CHEDDIRA</t>
  </si>
  <si>
    <t>GUEYE</t>
  </si>
  <si>
    <t>CORNET</t>
  </si>
  <si>
    <t>ZE PEDRO</t>
  </si>
  <si>
    <t>ALBIOL</t>
  </si>
  <si>
    <t>CREMASCHI</t>
  </si>
  <si>
    <t>VARDY</t>
  </si>
  <si>
    <t>COULIBALY W.</t>
  </si>
  <si>
    <t>s.c. = anno scadenza contratto (/26 = 2026, /27 = 2027, /28 = 2028)</t>
  </si>
  <si>
    <t>BERNASCONI</t>
  </si>
  <si>
    <t>AKPA AKPRO</t>
  </si>
  <si>
    <t>GAGLIARDINI</t>
  </si>
  <si>
    <t>AJAYI</t>
  </si>
  <si>
    <t>FLORIANI</t>
  </si>
  <si>
    <t>KOUAME'</t>
  </si>
  <si>
    <t>MURIC</t>
  </si>
  <si>
    <t>ARENA</t>
  </si>
  <si>
    <t>GORTER</t>
  </si>
  <si>
    <t>SOLOMON</t>
  </si>
  <si>
    <t>LAVELLI</t>
  </si>
  <si>
    <t>FULLKRUG</t>
  </si>
  <si>
    <t>ROMANO</t>
  </si>
  <si>
    <t>TREPY</t>
  </si>
  <si>
    <t>ARIZALA</t>
  </si>
  <si>
    <t>TAYLOR</t>
  </si>
  <si>
    <t>GANDELMAN</t>
  </si>
  <si>
    <t>RATKOV</t>
  </si>
  <si>
    <t>DUROSINMI</t>
  </si>
  <si>
    <t>ISAAC</t>
  </si>
  <si>
    <t>CAVUOTI</t>
  </si>
  <si>
    <t>NGOM</t>
  </si>
  <si>
    <t>VAZ</t>
  </si>
  <si>
    <t>HELLAND</t>
  </si>
  <si>
    <t>BOZHINOV</t>
  </si>
  <si>
    <t>FOFANA SA.</t>
  </si>
  <si>
    <t>RASPADORI</t>
  </si>
  <si>
    <t>MALEN</t>
  </si>
  <si>
    <t>NUREDINI</t>
  </si>
  <si>
    <t>LIROLA</t>
  </si>
  <si>
    <t>BIJLOW</t>
  </si>
  <si>
    <t>OBRADOR</t>
  </si>
  <si>
    <t>HARRISON</t>
  </si>
  <si>
    <t>LOYOLA</t>
  </si>
  <si>
    <t>MOTTA</t>
  </si>
  <si>
    <t>RATERINK</t>
  </si>
  <si>
    <t>CARBONI F.</t>
  </si>
  <si>
    <t>GARCIA</t>
  </si>
  <si>
    <t>PEDRO FELIPE</t>
  </si>
  <si>
    <t>MLACIC</t>
  </si>
  <si>
    <t>EDMUNDSSON</t>
  </si>
  <si>
    <t>LAHDO</t>
  </si>
  <si>
    <t>AMORIM</t>
  </si>
  <si>
    <t>PRZYBOREK</t>
  </si>
  <si>
    <t>SANTOS</t>
  </si>
  <si>
    <t>STREFEZZA</t>
  </si>
  <si>
    <t>ILING JUNIOR</t>
  </si>
  <si>
    <t>ZARAGOZA</t>
  </si>
  <si>
    <t>BAKOLA</t>
  </si>
  <si>
    <t>ALBARRACIN</t>
  </si>
  <si>
    <t>BOGA</t>
  </si>
  <si>
    <t>ELPHEGE</t>
  </si>
  <si>
    <t>STOJILKOVIC</t>
  </si>
  <si>
    <t>KULENOVIC</t>
  </si>
  <si>
    <t>BOWIE</t>
  </si>
  <si>
    <t>ZATTERSTROM</t>
  </si>
  <si>
    <t>VERMESAN</t>
  </si>
  <si>
    <t>MENDY</t>
  </si>
  <si>
    <t>BALBO</t>
  </si>
  <si>
    <t>MIKOLAJEWSKI</t>
  </si>
  <si>
    <t>A.C. ZDENEK</t>
  </si>
  <si>
    <t>AMBROSIANA</t>
  </si>
  <si>
    <t>AMOREODIO</t>
  </si>
  <si>
    <t>ATLETICO PIPPAO</t>
  </si>
  <si>
    <t>/29</t>
  </si>
  <si>
    <t>BARBERA &amp; CHAMPAGNE</t>
  </si>
  <si>
    <t>FFC GIUSEPPE BERGOMI</t>
  </si>
  <si>
    <t>LAMÙFOREVER</t>
  </si>
  <si>
    <t>OXFORD UNITED</t>
  </si>
  <si>
    <t>PANZER8</t>
  </si>
  <si>
    <t>TIME OUT</t>
  </si>
  <si>
    <t>ZERU TITULI</t>
  </si>
  <si>
    <t>RILASCIATI/SCAMBIATI</t>
  </si>
  <si>
    <t>A2026-2027</t>
  </si>
  <si>
    <t>BAKKER</t>
  </si>
  <si>
    <t>DOUCOURE'</t>
  </si>
  <si>
    <t>OUEDRAOGO</t>
  </si>
  <si>
    <t>SCHUURS</t>
  </si>
  <si>
    <t>FRANGELLA</t>
  </si>
  <si>
    <t>CAMARA</t>
  </si>
  <si>
    <t>BRASCHI</t>
  </si>
  <si>
    <t>MOSCONI</t>
  </si>
  <si>
    <t>/28</t>
  </si>
  <si>
    <t>A.S. ROCCELLA</t>
  </si>
  <si>
    <t>ZACCHI</t>
  </si>
  <si>
    <t>COCCHI</t>
  </si>
  <si>
    <t>MACCHIONI</t>
  </si>
  <si>
    <t>LOTTICI TESSADRI</t>
  </si>
  <si>
    <t>CARBONE</t>
  </si>
  <si>
    <t>GROSSI</t>
  </si>
  <si>
    <t>LAFONT</t>
  </si>
  <si>
    <t>TOPALOVIC</t>
  </si>
  <si>
    <t>BETTAZZI</t>
  </si>
  <si>
    <t>VAVASSORI</t>
  </si>
  <si>
    <t>CARDINALI</t>
  </si>
  <si>
    <t>25 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</si>
</sst>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;[Red]0"/>
    <numFmt numFmtId="166" formatCode="0_ ;[Red]\-0\ "/>
  </numFmts>
  <fonts count="37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0"/>
      <color rgb="FFFF000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2">
    <xf numFmtId="0" fontId="0" fillId="0" borderId="0" xfId="0"/>
    <xf numFmtId="0" fontId="17" fillId="0" borderId="0" xfId="0" applyFont="1" applyProtection="1">
      <protection hidden="1"/>
    </xf>
    <xf numFmtId="0" fontId="0" fillId="0" borderId="0" xfId="0" applyProtection="1">
      <protection locked="0"/>
    </xf>
    <xf numFmtId="0" fontId="11" fillId="0" borderId="0" xfId="0" quotePrefix="1" applyFont="1" applyProtection="1"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2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center" vertical="center"/>
      <protection hidden="1"/>
    </xf>
    <xf numFmtId="0" fontId="12" fillId="2" borderId="0" xfId="1" applyFont="1" applyFill="1" applyAlignment="1" applyProtection="1">
      <alignment horizontal="left" vertical="center"/>
      <protection hidden="1"/>
    </xf>
    <xf numFmtId="0" fontId="13" fillId="2" borderId="0" xfId="1" applyFont="1" applyFill="1" applyAlignment="1" applyProtection="1">
      <alignment horizontal="left" vertical="center"/>
      <protection hidden="1"/>
    </xf>
    <xf numFmtId="0" fontId="10" fillId="2" borderId="0" xfId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left" vertical="center"/>
      <protection hidden="1"/>
    </xf>
    <xf numFmtId="0" fontId="5" fillId="4" borderId="3" xfId="1" applyFont="1" applyFill="1" applyBorder="1" applyAlignment="1" applyProtection="1">
      <alignment horizontal="left" vertical="center"/>
      <protection hidden="1"/>
    </xf>
    <xf numFmtId="0" fontId="5" fillId="4" borderId="4" xfId="1" applyFont="1" applyFill="1" applyBorder="1" applyAlignment="1" applyProtection="1">
      <alignment horizontal="center" vertical="center"/>
      <protection hidden="1"/>
    </xf>
    <xf numFmtId="0" fontId="5" fillId="4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left" vertical="center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0" borderId="4" xfId="3" applyFont="1" applyBorder="1" applyAlignment="1">
      <alignment horizontal="center" vertical="center"/>
    </xf>
    <xf numFmtId="0" fontId="5" fillId="2" borderId="6" xfId="1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 vertical="center"/>
      <protection hidden="1"/>
    </xf>
    <xf numFmtId="0" fontId="5" fillId="2" borderId="7" xfId="1" applyFont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left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  <xf numFmtId="0" fontId="5" fillId="2" borderId="9" xfId="1" applyFont="1" applyFill="1" applyBorder="1" applyAlignment="1" applyProtection="1">
      <alignment horizontal="left" vertical="center"/>
      <protection hidden="1"/>
    </xf>
    <xf numFmtId="164" fontId="5" fillId="2" borderId="4" xfId="1" applyNumberFormat="1" applyFont="1" applyFill="1" applyBorder="1" applyAlignment="1" applyProtection="1">
      <alignment horizontal="center" vertical="center"/>
      <protection hidden="1"/>
    </xf>
    <xf numFmtId="164" fontId="5" fillId="2" borderId="9" xfId="1" applyNumberFormat="1" applyFont="1" applyFill="1" applyBorder="1" applyAlignment="1" applyProtection="1">
      <alignment horizontal="left" vertical="center"/>
      <protection hidden="1"/>
    </xf>
    <xf numFmtId="0" fontId="6" fillId="2" borderId="9" xfId="0" applyFont="1" applyFill="1" applyBorder="1" applyAlignment="1" applyProtection="1">
      <alignment horizontal="left" vertical="center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164" fontId="6" fillId="2" borderId="4" xfId="1" applyNumberFormat="1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/>
      <protection hidden="1"/>
    </xf>
    <xf numFmtId="164" fontId="3" fillId="2" borderId="0" xfId="2" applyNumberFormat="1" applyFont="1" applyFill="1" applyAlignment="1" applyProtection="1">
      <alignment vertical="center"/>
      <protection hidden="1"/>
    </xf>
    <xf numFmtId="0" fontId="3" fillId="2" borderId="0" xfId="2" applyFont="1" applyFill="1" applyAlignment="1" applyProtection="1">
      <alignment horizontal="center" vertical="center"/>
      <protection hidden="1"/>
    </xf>
    <xf numFmtId="164" fontId="3" fillId="2" borderId="0" xfId="1" applyNumberFormat="1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horizontal="right" vertical="center"/>
      <protection hidden="1"/>
    </xf>
    <xf numFmtId="0" fontId="9" fillId="2" borderId="0" xfId="1" applyFont="1" applyFill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left" vertical="center"/>
      <protection hidden="1"/>
    </xf>
    <xf numFmtId="0" fontId="14" fillId="5" borderId="4" xfId="1" applyFont="1" applyFill="1" applyBorder="1" applyAlignment="1" applyProtection="1">
      <alignment horizontal="center" vertical="center"/>
      <protection hidden="1"/>
    </xf>
    <xf numFmtId="0" fontId="14" fillId="5" borderId="5" xfId="1" applyFont="1" applyFill="1" applyBorder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center" vertical="center"/>
      <protection hidden="1"/>
    </xf>
    <xf numFmtId="0" fontId="14" fillId="5" borderId="4" xfId="1" applyFont="1" applyFill="1" applyBorder="1" applyAlignment="1" applyProtection="1">
      <alignment horizontal="left" vertical="center"/>
      <protection hidden="1"/>
    </xf>
    <xf numFmtId="0" fontId="3" fillId="2" borderId="9" xfId="5" applyFont="1" applyFill="1" applyBorder="1" applyAlignment="1" applyProtection="1">
      <alignment vertical="center"/>
      <protection hidden="1"/>
    </xf>
    <xf numFmtId="0" fontId="3" fillId="2" borderId="9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horizontal="center" vertical="center"/>
      <protection hidden="1"/>
    </xf>
    <xf numFmtId="164" fontId="3" fillId="0" borderId="9" xfId="3" applyNumberFormat="1" applyFont="1" applyBorder="1" applyAlignment="1">
      <alignment horizontal="left" vertical="center"/>
    </xf>
    <xf numFmtId="164" fontId="3" fillId="2" borderId="0" xfId="1" applyNumberFormat="1" applyFont="1" applyFill="1" applyAlignment="1" applyProtection="1">
      <alignment horizontal="center" vertical="center"/>
      <protection hidden="1"/>
    </xf>
    <xf numFmtId="164" fontId="3" fillId="2" borderId="0" xfId="3" applyNumberFormat="1" applyFont="1" applyFill="1" applyAlignment="1" applyProtection="1">
      <alignment vertical="center"/>
      <protection hidden="1"/>
    </xf>
    <xf numFmtId="0" fontId="3" fillId="2" borderId="0" xfId="3" applyFont="1" applyFill="1" applyAlignment="1" applyProtection="1">
      <alignment horizontal="center" vertical="center"/>
      <protection hidden="1"/>
    </xf>
    <xf numFmtId="0" fontId="4" fillId="2" borderId="0" xfId="3" applyFont="1" applyFill="1" applyAlignment="1" applyProtection="1">
      <alignment horizontal="center" vertical="center"/>
      <protection hidden="1"/>
    </xf>
    <xf numFmtId="164" fontId="3" fillId="2" borderId="0" xfId="4" applyNumberFormat="1" applyFont="1" applyFill="1" applyAlignment="1" applyProtection="1">
      <alignment vertical="center"/>
      <protection hidden="1"/>
    </xf>
    <xf numFmtId="0" fontId="3" fillId="2" borderId="0" xfId="4" applyFont="1" applyFill="1" applyAlignment="1" applyProtection="1">
      <alignment horizontal="center" vertical="center"/>
      <protection hidden="1"/>
    </xf>
    <xf numFmtId="0" fontId="4" fillId="2" borderId="0" xfId="4" applyFont="1" applyFill="1" applyAlignment="1" applyProtection="1">
      <alignment horizontal="center" vertical="center"/>
      <protection hidden="1"/>
    </xf>
    <xf numFmtId="0" fontId="6" fillId="2" borderId="0" xfId="1" applyFont="1" applyFill="1" applyAlignment="1" applyProtection="1">
      <alignment horizontal="left" vertical="center"/>
      <protection hidden="1"/>
    </xf>
    <xf numFmtId="0" fontId="3" fillId="0" borderId="9" xfId="5" applyFont="1" applyBorder="1" applyAlignment="1" applyProtection="1">
      <alignment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4" fontId="11" fillId="0" borderId="0" xfId="0" applyNumberFormat="1" applyFont="1" applyProtection="1">
      <protection locked="0"/>
    </xf>
    <xf numFmtId="0" fontId="3" fillId="2" borderId="16" xfId="1" applyFont="1" applyFill="1" applyBorder="1" applyAlignment="1" applyProtection="1">
      <alignment horizontal="left" vertical="center"/>
      <protection hidden="1"/>
    </xf>
    <xf numFmtId="0" fontId="3" fillId="2" borderId="16" xfId="1" applyFont="1" applyFill="1" applyBorder="1" applyAlignment="1" applyProtection="1">
      <alignment horizontal="center" vertical="center"/>
      <protection hidden="1"/>
    </xf>
    <xf numFmtId="0" fontId="4" fillId="2" borderId="18" xfId="1" applyFont="1" applyFill="1" applyBorder="1" applyAlignment="1" applyProtection="1">
      <alignment horizontal="center" vertical="center"/>
      <protection hidden="1"/>
    </xf>
    <xf numFmtId="0" fontId="3" fillId="0" borderId="14" xfId="0" applyFont="1" applyBorder="1"/>
    <xf numFmtId="0" fontId="3" fillId="0" borderId="19" xfId="0" applyFont="1" applyBorder="1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5" fillId="0" borderId="2" xfId="0" applyFon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Protection="1">
      <protection locked="0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" fillId="0" borderId="10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5" fillId="0" borderId="1" xfId="0" applyFont="1" applyBorder="1" applyProtection="1">
      <protection hidden="1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0" fillId="0" borderId="1" xfId="0" applyBorder="1" applyProtection="1">
      <protection hidden="1"/>
    </xf>
    <xf numFmtId="0" fontId="3" fillId="0" borderId="2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15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26" fillId="0" borderId="0" xfId="0" applyFont="1" applyProtection="1">
      <protection hidden="1"/>
    </xf>
    <xf numFmtId="0" fontId="23" fillId="0" borderId="0" xfId="0" applyFont="1" applyAlignment="1" applyProtection="1">
      <alignment horizontal="center"/>
      <protection locked="0"/>
    </xf>
    <xf numFmtId="0" fontId="23" fillId="0" borderId="1" xfId="0" applyFont="1" applyBorder="1" applyAlignment="1" applyProtection="1">
      <alignment horizontal="center"/>
      <protection locked="0"/>
    </xf>
    <xf numFmtId="0" fontId="15" fillId="0" borderId="0" xfId="0" quotePrefix="1" applyFont="1" applyAlignment="1" applyProtection="1">
      <alignment horizontal="center" wrapText="1"/>
      <protection locked="0"/>
    </xf>
    <xf numFmtId="0" fontId="5" fillId="4" borderId="3" xfId="1" applyFont="1" applyFill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23" fillId="6" borderId="22" xfId="0" applyFont="1" applyFill="1" applyBorder="1" applyAlignment="1" applyProtection="1">
      <alignment horizontal="center" wrapText="1"/>
      <protection hidden="1"/>
    </xf>
    <xf numFmtId="0" fontId="3" fillId="0" borderId="0" xfId="0" applyFont="1" applyAlignment="1">
      <alignment vertical="center"/>
    </xf>
    <xf numFmtId="0" fontId="15" fillId="7" borderId="0" xfId="0" applyFont="1" applyFill="1" applyProtection="1">
      <protection locked="0"/>
    </xf>
    <xf numFmtId="0" fontId="15" fillId="6" borderId="23" xfId="0" applyFont="1" applyFill="1" applyBorder="1" applyProtection="1"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10" xfId="0" applyFont="1" applyBorder="1" applyAlignment="1" applyProtection="1">
      <alignment wrapText="1"/>
      <protection hidden="1"/>
    </xf>
    <xf numFmtId="0" fontId="15" fillId="6" borderId="24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center" wrapText="1"/>
      <protection hidden="1"/>
    </xf>
    <xf numFmtId="0" fontId="23" fillId="0" borderId="22" xfId="0" applyFont="1" applyBorder="1" applyAlignment="1" applyProtection="1">
      <alignment horizontal="center" wrapText="1"/>
      <protection hidden="1"/>
    </xf>
    <xf numFmtId="0" fontId="23" fillId="7" borderId="0" xfId="0" applyFont="1" applyFill="1" applyProtection="1">
      <protection locked="0"/>
    </xf>
    <xf numFmtId="0" fontId="15" fillId="0" borderId="23" xfId="0" applyFont="1" applyBorder="1" applyProtection="1">
      <protection hidden="1"/>
    </xf>
    <xf numFmtId="0" fontId="15" fillId="0" borderId="24" xfId="0" applyFont="1" applyBorder="1" applyProtection="1">
      <protection hidden="1"/>
    </xf>
    <xf numFmtId="0" fontId="23" fillId="0" borderId="0" xfId="0" applyFont="1" applyProtection="1">
      <protection hidden="1"/>
    </xf>
    <xf numFmtId="0" fontId="30" fillId="0" borderId="0" xfId="0" applyFont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  <xf numFmtId="0" fontId="0" fillId="6" borderId="0" xfId="0" applyFill="1" applyProtection="1">
      <protection hidden="1"/>
    </xf>
    <xf numFmtId="0" fontId="1" fillId="0" borderId="0" xfId="0" quotePrefix="1" applyFont="1" applyProtection="1">
      <protection hidden="1"/>
    </xf>
    <xf numFmtId="0" fontId="23" fillId="7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 hidden="1"/>
    </xf>
    <xf numFmtId="0" fontId="15" fillId="6" borderId="25" xfId="0" applyFont="1" applyFill="1" applyBorder="1" applyProtection="1">
      <protection hidden="1"/>
    </xf>
    <xf numFmtId="0" fontId="6" fillId="2" borderId="0" xfId="1" applyFont="1" applyFill="1" applyAlignment="1" applyProtection="1">
      <alignment horizontal="centerContinuous" vertical="center"/>
      <protection hidden="1"/>
    </xf>
    <xf numFmtId="0" fontId="13" fillId="0" borderId="0" xfId="1" applyFont="1" applyAlignment="1" applyProtection="1">
      <alignment horizontal="center" vertical="center"/>
      <protection locked="0"/>
    </xf>
    <xf numFmtId="0" fontId="9" fillId="0" borderId="0" xfId="1" quotePrefix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166" fontId="22" fillId="0" borderId="0" xfId="0" applyNumberFormat="1" applyFont="1" applyProtection="1">
      <protection hidden="1"/>
    </xf>
    <xf numFmtId="166" fontId="0" fillId="0" borderId="0" xfId="0" applyNumberFormat="1" applyProtection="1">
      <protection locked="0"/>
    </xf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6" fillId="0" borderId="20" xfId="0" applyFont="1" applyBorder="1" applyProtection="1">
      <protection hidden="1"/>
    </xf>
    <xf numFmtId="0" fontId="16" fillId="0" borderId="1" xfId="0" applyFont="1" applyBorder="1" applyProtection="1">
      <protection hidden="1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165" fontId="5" fillId="0" borderId="0" xfId="1" applyNumberFormat="1" applyFont="1" applyAlignment="1" applyProtection="1">
      <alignment horizontal="right" vertical="center"/>
      <protection locked="0"/>
    </xf>
    <xf numFmtId="166" fontId="7" fillId="0" borderId="0" xfId="1" applyNumberFormat="1" applyFont="1" applyAlignment="1" applyProtection="1">
      <alignment horizontal="right" vertical="center"/>
      <protection locked="0"/>
    </xf>
    <xf numFmtId="1" fontId="8" fillId="0" borderId="0" xfId="1" applyNumberFormat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0" fillId="0" borderId="14" xfId="0" applyBorder="1"/>
    <xf numFmtId="0" fontId="0" fillId="0" borderId="2" xfId="0" applyBorder="1"/>
    <xf numFmtId="0" fontId="0" fillId="0" borderId="15" xfId="0" applyBorder="1"/>
    <xf numFmtId="0" fontId="14" fillId="0" borderId="0" xfId="1" applyFont="1" applyAlignment="1" applyProtection="1">
      <alignment horizontal="center" vertic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" fillId="0" borderId="0" xfId="4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" fontId="21" fillId="0" borderId="0" xfId="0" applyNumberFormat="1" applyFont="1" applyProtection="1"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hidden="1"/>
    </xf>
    <xf numFmtId="0" fontId="3" fillId="2" borderId="17" xfId="1" applyFont="1" applyFill="1" applyBorder="1" applyAlignment="1" applyProtection="1">
      <alignment horizontal="center" vertical="center"/>
      <protection hidden="1"/>
    </xf>
    <xf numFmtId="0" fontId="3" fillId="2" borderId="15" xfId="1" applyFont="1" applyFill="1" applyBorder="1" applyAlignment="1" applyProtection="1">
      <alignment horizontal="center" vertical="center"/>
      <protection hidden="1"/>
    </xf>
    <xf numFmtId="0" fontId="5" fillId="2" borderId="5" xfId="1" applyFont="1" applyFill="1" applyBorder="1" applyAlignment="1" applyProtection="1">
      <alignment horizontal="center" vertical="center"/>
      <protection hidden="1"/>
    </xf>
    <xf numFmtId="165" fontId="5" fillId="2" borderId="5" xfId="1" applyNumberFormat="1" applyFont="1" applyFill="1" applyBorder="1" applyAlignment="1" applyProtection="1">
      <alignment horizontal="center" vertical="center"/>
      <protection hidden="1"/>
    </xf>
    <xf numFmtId="166" fontId="7" fillId="2" borderId="5" xfId="1" applyNumberFormat="1" applyFont="1" applyFill="1" applyBorder="1" applyAlignment="1" applyProtection="1">
      <alignment horizontal="center" vertical="center"/>
      <protection hidden="1"/>
    </xf>
    <xf numFmtId="1" fontId="8" fillId="2" borderId="5" xfId="1" applyNumberFormat="1" applyFont="1" applyFill="1" applyBorder="1" applyAlignment="1" applyProtection="1">
      <alignment horizontal="center" vertical="center"/>
      <protection hidden="1"/>
    </xf>
    <xf numFmtId="0" fontId="3" fillId="2" borderId="26" xfId="1" applyFont="1" applyFill="1" applyBorder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/>
      <protection locked="0"/>
    </xf>
    <xf numFmtId="0" fontId="32" fillId="0" borderId="0" xfId="0" applyFont="1" applyProtection="1">
      <protection locked="0"/>
    </xf>
    <xf numFmtId="0" fontId="31" fillId="3" borderId="0" xfId="0" applyFont="1" applyFill="1" applyProtection="1">
      <protection locked="0"/>
    </xf>
    <xf numFmtId="0" fontId="33" fillId="0" borderId="0" xfId="0" applyFont="1" applyAlignment="1" applyProtection="1">
      <alignment horizontal="center" wrapText="1"/>
      <protection locked="0"/>
    </xf>
    <xf numFmtId="2" fontId="33" fillId="0" borderId="0" xfId="0" applyNumberFormat="1" applyFont="1" applyAlignment="1" applyProtection="1">
      <alignment horizontal="center" wrapText="1"/>
      <protection locked="0"/>
    </xf>
    <xf numFmtId="2" fontId="32" fillId="0" borderId="0" xfId="0" applyNumberFormat="1" applyFont="1" applyProtection="1">
      <protection locked="0"/>
    </xf>
    <xf numFmtId="0" fontId="34" fillId="0" borderId="0" xfId="0" applyFont="1" applyAlignment="1" applyProtection="1">
      <alignment horizontal="left" wrapText="1"/>
      <protection locked="0"/>
    </xf>
    <xf numFmtId="0" fontId="34" fillId="0" borderId="0" xfId="0" applyFont="1" applyAlignment="1" applyProtection="1">
      <alignment horizontal="center" wrapText="1"/>
      <protection locked="0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0" fontId="35" fillId="0" borderId="0" xfId="0" applyFont="1"/>
  </cellXfs>
  <cellStyles count="6">
    <cellStyle name="Normale" xfId="0" builtinId="0"/>
    <cellStyle name="Normale_CIHF Serie A" xfId="1" xr:uid="{00000000-0005-0000-0000-000001000000}"/>
    <cellStyle name="Normale_CIHF Serie B" xfId="2" xr:uid="{00000000-0005-0000-0000-000002000000}"/>
    <cellStyle name="Normale_CIHF Serie C1" xfId="3" xr:uid="{00000000-0005-0000-0000-000003000000}"/>
    <cellStyle name="Normale_CIHF Serie C2" xfId="4" xr:uid="{00000000-0005-0000-0000-000004000000}"/>
    <cellStyle name="Normale_LIIFCH Modulo Formazione 1" xfId="5" xr:uid="{00000000-0005-0000-0000-000005000000}"/>
  </cellStyles>
  <dxfs count="69"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indexed="1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color auto="1"/>
      </font>
      <fill>
        <patternFill>
          <bgColor rgb="FFFFFF00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AF5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525780</xdr:colOff>
      <xdr:row>0</xdr:row>
      <xdr:rowOff>129540</xdr:rowOff>
    </xdr:from>
    <xdr:to>
      <xdr:col>1</xdr:col>
      <xdr:colOff>541020</xdr:colOff>
      <xdr:row>3</xdr:row>
      <xdr:rowOff>22860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EE4EBE9A-5B85-481E-AF46-81D3DF73DC3D}"/>
            </a:ext>
          </a:extLst>
        </xdr:cNvPr>
        <xdr:cNvCxnSpPr/>
      </xdr:nvCxnSpPr>
      <xdr:spPr>
        <a:xfrm>
          <a:off x="735330" y="129540"/>
          <a:ext cx="15240" cy="47117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0</xdr:row>
      <xdr:rowOff>160020</xdr:rowOff>
    </xdr:from>
    <xdr:to>
      <xdr:col>1</xdr:col>
      <xdr:colOff>594360</xdr:colOff>
      <xdr:row>3</xdr:row>
      <xdr:rowOff>30480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A2E104A-9A2E-4C01-B1E6-8E82C1A947F4}"/>
            </a:ext>
          </a:extLst>
        </xdr:cNvPr>
        <xdr:cNvCxnSpPr/>
      </xdr:nvCxnSpPr>
      <xdr:spPr>
        <a:xfrm flipH="1">
          <a:off x="788670" y="160020"/>
          <a:ext cx="15240" cy="5245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1051560</xdr:colOff>
      <xdr:row>0</xdr:row>
      <xdr:rowOff>160020</xdr:rowOff>
    </xdr:from>
    <xdr:to>
      <xdr:col>2</xdr:col>
      <xdr:colOff>1051560</xdr:colOff>
      <xdr:row>3</xdr:row>
      <xdr:rowOff>45720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193AD6CC-7496-4912-AC9B-C9A5770F1940}"/>
            </a:ext>
          </a:extLst>
        </xdr:cNvPr>
        <xdr:cNvCxnSpPr/>
      </xdr:nvCxnSpPr>
      <xdr:spPr>
        <a:xfrm>
          <a:off x="2702560" y="160020"/>
          <a:ext cx="0" cy="5397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655320</xdr:colOff>
      <xdr:row>0</xdr:row>
      <xdr:rowOff>129540</xdr:rowOff>
    </xdr:from>
    <xdr:to>
      <xdr:col>1</xdr:col>
      <xdr:colOff>670560</xdr:colOff>
      <xdr:row>3</xdr:row>
      <xdr:rowOff>0</xdr:rowOff>
    </xdr:to>
    <xdr:cxnSp macro="">
      <xdr:nvCxnSpPr>
        <xdr:cNvPr id="2" name="Connettore 2 1">
          <a:extLst>
            <a:ext uri="{FF2B5EF4-FFF2-40B4-BE49-F238E27FC236}">
              <a16:creationId xmlns:a16="http://schemas.microsoft.com/office/drawing/2014/main" id="{4747B3CB-8E96-49BD-9B76-BD7BF33E53FE}"/>
            </a:ext>
          </a:extLst>
        </xdr:cNvPr>
        <xdr:cNvCxnSpPr/>
      </xdr:nvCxnSpPr>
      <xdr:spPr>
        <a:xfrm flipH="1">
          <a:off x="864870" y="129540"/>
          <a:ext cx="15240" cy="35941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784860</xdr:colOff>
      <xdr:row>0</xdr:row>
      <xdr:rowOff>121920</xdr:rowOff>
    </xdr:from>
    <xdr:to>
      <xdr:col>2</xdr:col>
      <xdr:colOff>784860</xdr:colOff>
      <xdr:row>3</xdr:row>
      <xdr:rowOff>7620</xdr:rowOff>
    </xdr:to>
    <xdr:cxnSp macro="">
      <xdr:nvCxnSpPr>
        <xdr:cNvPr id="3" name="Connettore 2 2">
          <a:extLst>
            <a:ext uri="{FF2B5EF4-FFF2-40B4-BE49-F238E27FC236}">
              <a16:creationId xmlns:a16="http://schemas.microsoft.com/office/drawing/2014/main" id="{8DE3D544-D3D2-401F-AEF6-C3AE51491099}"/>
            </a:ext>
          </a:extLst>
        </xdr:cNvPr>
        <xdr:cNvCxnSpPr/>
      </xdr:nvCxnSpPr>
      <xdr:spPr>
        <a:xfrm>
          <a:off x="2435860" y="12192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601980</xdr:colOff>
      <xdr:row>0</xdr:row>
      <xdr:rowOff>137160</xdr:rowOff>
    </xdr:from>
    <xdr:to>
      <xdr:col>3</xdr:col>
      <xdr:colOff>601980</xdr:colOff>
      <xdr:row>3</xdr:row>
      <xdr:rowOff>22860</xdr:rowOff>
    </xdr:to>
    <xdr:cxnSp macro="">
      <xdr:nvCxnSpPr>
        <xdr:cNvPr id="4" name="Connettore 2 3">
          <a:extLst>
            <a:ext uri="{FF2B5EF4-FFF2-40B4-BE49-F238E27FC236}">
              <a16:creationId xmlns:a16="http://schemas.microsoft.com/office/drawing/2014/main" id="{E45E74BA-738F-4962-85AE-DB7B1AC009E1}"/>
            </a:ext>
          </a:extLst>
        </xdr:cNvPr>
        <xdr:cNvCxnSpPr/>
      </xdr:nvCxnSpPr>
      <xdr:spPr>
        <a:xfrm>
          <a:off x="3834130" y="137160"/>
          <a:ext cx="0" cy="374650"/>
        </a:xfrm>
        <a:prstGeom prst="straightConnector1">
          <a:avLst/>
        </a:prstGeom>
        <a:ln w="2222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CD699"/>
  <sheetViews>
    <sheetView tabSelected="1" zoomScale="80" workbookViewId="0"/>
  </sheetViews>
  <sheetFormatPr defaultColWidth="9.08984375" defaultRowHeight="12.5" x14ac:dyDescent="0.25"/>
  <cols>
    <col min="1" max="1" width="13.54296875" style="9" customWidth="1"/>
    <col min="2" max="2" width="2.6328125" style="9" customWidth="1"/>
    <col min="3" max="3" width="4.54296875" style="9" customWidth="1"/>
    <col min="4" max="4" width="6" style="9" bestFit="1" customWidth="1"/>
    <col min="5" max="5" width="9.81640625" style="9" customWidth="1"/>
    <col min="6" max="6" width="2.54296875" style="10" customWidth="1"/>
    <col min="7" max="7" width="14.453125" style="9" customWidth="1"/>
    <col min="8" max="8" width="2.6328125" style="9" customWidth="1"/>
    <col min="9" max="9" width="4.36328125" style="9" customWidth="1"/>
    <col min="10" max="10" width="6" style="9" bestFit="1" customWidth="1"/>
    <col min="11" max="11" width="9.54296875" style="9" customWidth="1"/>
    <col min="12" max="12" width="2.54296875" style="10" customWidth="1"/>
    <col min="13" max="13" width="13.453125" style="9" customWidth="1"/>
    <col min="14" max="14" width="2.6328125" style="9" customWidth="1"/>
    <col min="15" max="15" width="4.36328125" style="9" customWidth="1"/>
    <col min="16" max="16" width="6" style="9" bestFit="1" customWidth="1"/>
    <col min="17" max="17" width="9.54296875" style="9" customWidth="1"/>
    <col min="18" max="18" width="2.54296875" style="10" customWidth="1"/>
    <col min="19" max="19" width="14.08984375" style="9" customWidth="1"/>
    <col min="20" max="20" width="2.6328125" style="9" customWidth="1"/>
    <col min="21" max="21" width="5.453125" style="9" customWidth="1"/>
    <col min="22" max="22" width="6.453125" style="9" customWidth="1"/>
    <col min="23" max="23" width="10.6328125" style="9" customWidth="1"/>
    <col min="24" max="32" width="7.6328125" style="126" customWidth="1"/>
    <col min="33" max="33" width="7.6328125" style="126" hidden="1" customWidth="1"/>
    <col min="34" max="34" width="9.08984375" style="65" hidden="1" customWidth="1"/>
    <col min="35" max="35" width="2.6328125" style="65" hidden="1" customWidth="1"/>
    <col min="36" max="38" width="9.08984375" style="65" hidden="1" customWidth="1"/>
    <col min="39" max="39" width="9.08984375" style="1" hidden="1" customWidth="1"/>
    <col min="40" max="40" width="9.08984375" style="2" hidden="1" customWidth="1"/>
    <col min="41" max="41" width="12.36328125" style="2" hidden="1" customWidth="1"/>
    <col min="42" max="42" width="9.08984375" style="2" hidden="1" customWidth="1"/>
    <col min="43" max="43" width="11" style="2" hidden="1" customWidth="1"/>
    <col min="44" max="44" width="11.54296875" style="2" hidden="1" customWidth="1"/>
    <col min="45" max="58" width="9.08984375" style="2" hidden="1" customWidth="1"/>
    <col min="59" max="82" width="8.90625" hidden="1" customWidth="1"/>
    <col min="83" max="16384" width="9.08984375" style="2"/>
  </cols>
  <sheetData>
    <row r="1" spans="1:82" ht="16.5" customHeight="1" x14ac:dyDescent="0.35">
      <c r="A1" s="8" t="s">
        <v>30</v>
      </c>
      <c r="G1" s="11"/>
      <c r="M1" s="12"/>
      <c r="N1" s="13"/>
      <c r="P1" s="14" t="s">
        <v>0</v>
      </c>
      <c r="S1" s="12"/>
      <c r="T1" s="13"/>
      <c r="V1" s="14" t="s">
        <v>611</v>
      </c>
      <c r="W1" s="9">
        <v>0</v>
      </c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N1" s="3">
        <v>1</v>
      </c>
      <c r="AO1" s="66"/>
      <c r="BA1" s="6"/>
    </row>
    <row r="2" spans="1:82" ht="18" customHeight="1" x14ac:dyDescent="0.25">
      <c r="A2" s="8" t="s">
        <v>537</v>
      </c>
      <c r="S2" s="9" t="s">
        <v>0</v>
      </c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BA2" s="2" t="str">
        <f>Disponibili!B2</f>
        <v>CARNESECCHI</v>
      </c>
      <c r="BB2" s="2" t="str">
        <f>Disponibili!A2</f>
        <v>P</v>
      </c>
    </row>
    <row r="3" spans="1:82" x14ac:dyDescent="0.25">
      <c r="A3" s="15" t="s">
        <v>31</v>
      </c>
      <c r="T3" s="9" t="s">
        <v>0</v>
      </c>
      <c r="BA3" s="2" t="str">
        <f>Disponibili!B3</f>
        <v>CAPRILE</v>
      </c>
      <c r="BB3" s="2" t="str">
        <f>Disponibili!A3</f>
        <v>P</v>
      </c>
    </row>
    <row r="4" spans="1:82" ht="21" x14ac:dyDescent="0.25">
      <c r="A4" s="16" t="s">
        <v>598</v>
      </c>
      <c r="B4" s="17"/>
      <c r="C4" s="18"/>
      <c r="D4" s="99" t="s">
        <v>149</v>
      </c>
      <c r="E4" s="152" t="s">
        <v>148</v>
      </c>
      <c r="F4" s="123" t="str">
        <f>IF(K40&lt;0,G4,"")</f>
        <v/>
      </c>
      <c r="G4" s="16" t="s">
        <v>621</v>
      </c>
      <c r="H4" s="17"/>
      <c r="I4" s="18"/>
      <c r="J4" s="99" t="s">
        <v>149</v>
      </c>
      <c r="K4" s="152" t="s">
        <v>148</v>
      </c>
      <c r="L4" s="123" t="str">
        <f>IF(Q40&lt;0,M4,"")</f>
        <v/>
      </c>
      <c r="M4" s="16" t="s">
        <v>599</v>
      </c>
      <c r="N4" s="17"/>
      <c r="O4" s="18"/>
      <c r="P4" s="99" t="s">
        <v>149</v>
      </c>
      <c r="Q4" s="152" t="s">
        <v>148</v>
      </c>
      <c r="R4" s="123" t="str">
        <f>IF(W40&lt;0,S4,"")</f>
        <v/>
      </c>
      <c r="S4" s="16" t="s">
        <v>600</v>
      </c>
      <c r="T4" s="17"/>
      <c r="U4" s="18"/>
      <c r="V4" s="99" t="s">
        <v>149</v>
      </c>
      <c r="W4" s="152" t="s">
        <v>148</v>
      </c>
      <c r="BA4" s="2" t="str">
        <f>Disponibili!B4</f>
        <v>BUTEZ</v>
      </c>
      <c r="BB4" s="2" t="str">
        <f>Disponibili!A4</f>
        <v>P</v>
      </c>
    </row>
    <row r="5" spans="1:82" x14ac:dyDescent="0.25">
      <c r="A5" s="50"/>
      <c r="B5" s="19" t="s">
        <v>0</v>
      </c>
      <c r="C5" s="19" t="s">
        <v>0</v>
      </c>
      <c r="D5" s="20"/>
      <c r="E5" s="51"/>
      <c r="F5" s="10" t="s">
        <v>620</v>
      </c>
      <c r="G5" s="50" t="s">
        <v>568</v>
      </c>
      <c r="H5" s="19" t="s">
        <v>3</v>
      </c>
      <c r="I5" s="19" t="s">
        <v>151</v>
      </c>
      <c r="J5" s="20">
        <v>1</v>
      </c>
      <c r="K5" s="51" t="s">
        <v>620</v>
      </c>
      <c r="L5" s="10" t="s">
        <v>620</v>
      </c>
      <c r="M5" s="50" t="s">
        <v>241</v>
      </c>
      <c r="N5" s="19" t="s">
        <v>3</v>
      </c>
      <c r="O5" s="19" t="s">
        <v>134</v>
      </c>
      <c r="P5" s="20">
        <v>1</v>
      </c>
      <c r="Q5" s="51" t="s">
        <v>620</v>
      </c>
      <c r="R5" s="10" t="s">
        <v>620</v>
      </c>
      <c r="S5" s="50" t="s">
        <v>572</v>
      </c>
      <c r="T5" s="19" t="s">
        <v>3</v>
      </c>
      <c r="U5" s="19" t="s">
        <v>10</v>
      </c>
      <c r="V5" s="20">
        <v>11</v>
      </c>
      <c r="W5" s="51" t="s">
        <v>620</v>
      </c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65">
        <f>A5</f>
        <v>0</v>
      </c>
      <c r="AI5" s="65" t="str">
        <f>B5</f>
        <v/>
      </c>
      <c r="AJ5" s="65" t="str">
        <f>A$4</f>
        <v>A.C. ZDENEK</v>
      </c>
      <c r="AK5" s="65" t="str">
        <f>(1-COUNTIF(AI5:AI31,"P"))&amp;"-"&amp;(8-COUNTIF(AI5:AI31,"D"))&amp;"-"&amp;(8-COUNTIF(AI5:AI31,"C"))&amp;"-"&amp;(5-COUNTIF(AI5:AI31,"A"))</f>
        <v>1-1-1-0</v>
      </c>
      <c r="AL5" s="65">
        <f>E5</f>
        <v>0</v>
      </c>
      <c r="AM5" s="128">
        <f>E$40</f>
        <v>97</v>
      </c>
      <c r="AN5" s="2">
        <f>D5</f>
        <v>0</v>
      </c>
      <c r="AO5" s="129">
        <f>AM5+SUM(AN5:AN31)</f>
        <v>270</v>
      </c>
      <c r="AP5" s="2">
        <f>12-COUNTIF(AI$5:AI$350,"p")</f>
        <v>2</v>
      </c>
      <c r="AQ5" s="2" t="str">
        <f>IF(LEFT($AK5,1)="0",0,$AP$5)&amp;"-"&amp;IF(MID($AK5,3,1)="0",0,$AP$6)&amp;"-"&amp;IF(MID($AK5,5,1)="0",0,$AP$7)&amp;"-"&amp;IF(MID($AK5,7,1)="0",0,$AP$8)</f>
        <v>2-7-6-0</v>
      </c>
      <c r="BA5" s="2" t="str">
        <f>Disponibili!B5</f>
        <v>AUDERO</v>
      </c>
      <c r="BB5" s="2" t="str">
        <f>Disponibili!A5</f>
        <v>P</v>
      </c>
      <c r="BG5" s="130">
        <f>IF($BA$1="cihf",COUNTIF(E5:E31,"/16"),1)</f>
        <v>1</v>
      </c>
      <c r="BH5" s="131" t="str">
        <f t="shared" ref="BH5:BK31" si="0">IF($BG$5&gt;1,IF($E5="/16",A5,""),"")</f>
        <v/>
      </c>
      <c r="BI5" s="131" t="str">
        <f t="shared" si="0"/>
        <v/>
      </c>
      <c r="BJ5" s="131" t="str">
        <f t="shared" si="0"/>
        <v/>
      </c>
      <c r="BK5" s="131" t="str">
        <f t="shared" si="0"/>
        <v/>
      </c>
      <c r="BL5" s="131" t="str">
        <f t="shared" ref="BL5:BL31" si="1">IF(AND(A5&lt;&gt;"",BG$5&gt;1),IF(E5="/16",E5,""),"")</f>
        <v/>
      </c>
      <c r="BM5" s="131">
        <f>IF($BA$1="cihf",COUNTIF(K5:K31,"/16"),1)</f>
        <v>1</v>
      </c>
      <c r="BN5" s="131" t="str">
        <f t="shared" ref="BN5:BQ31" si="2">IF($BM$5&gt;1,IF($K5="/16",G5,""),"")</f>
        <v/>
      </c>
      <c r="BO5" s="131" t="str">
        <f t="shared" si="2"/>
        <v/>
      </c>
      <c r="BP5" s="131" t="str">
        <f t="shared" si="2"/>
        <v/>
      </c>
      <c r="BQ5" s="131" t="str">
        <f t="shared" si="2"/>
        <v/>
      </c>
      <c r="BR5" s="131" t="str">
        <f t="shared" ref="BR5:BR31" si="3">IF(AND(G5&lt;&gt;"",BM$5&gt;1),IF(K5="/16",K5,""),"")</f>
        <v/>
      </c>
      <c r="BS5" s="131">
        <f>IF($BA$1="cihf",COUNTIF(Q5:Q31,"/16"),1)</f>
        <v>1</v>
      </c>
      <c r="BT5" s="131" t="str">
        <f t="shared" ref="BT5:BW31" si="4">IF($BS$5&gt;1,IF($Q5="/16",M5,""),"")</f>
        <v/>
      </c>
      <c r="BU5" s="131" t="str">
        <f t="shared" si="4"/>
        <v/>
      </c>
      <c r="BV5" s="131" t="str">
        <f t="shared" si="4"/>
        <v/>
      </c>
      <c r="BW5" s="131" t="str">
        <f t="shared" si="4"/>
        <v/>
      </c>
      <c r="BX5" s="131" t="str">
        <f t="shared" ref="BX5:BX31" si="5">IF(AND(M5&lt;&gt;"",BS$5&gt;1),IF(Q5="/16",Q5,""),"")</f>
        <v/>
      </c>
      <c r="BY5" s="131">
        <f>IF($BA$1="cihf",COUNTIF(W5:W31,"/16"),1)</f>
        <v>1</v>
      </c>
      <c r="BZ5" s="131" t="str">
        <f t="shared" ref="BZ5:CC31" si="6">IF($BY$5&gt;1,IF($W5="/16",S5,""),"")</f>
        <v/>
      </c>
      <c r="CA5" s="131" t="str">
        <f t="shared" si="6"/>
        <v/>
      </c>
      <c r="CB5" s="131" t="str">
        <f t="shared" si="6"/>
        <v/>
      </c>
      <c r="CC5" s="131" t="str">
        <f t="shared" si="6"/>
        <v/>
      </c>
      <c r="CD5" s="132" t="str">
        <f t="shared" ref="CD5:CD31" si="7">IF(AND(S5&lt;&gt;"",BY$5&gt;1),IF(W5="/16",W5,""),"")</f>
        <v/>
      </c>
    </row>
    <row r="6" spans="1:82" x14ac:dyDescent="0.25">
      <c r="A6" s="50" t="s">
        <v>0</v>
      </c>
      <c r="B6" s="19" t="s">
        <v>0</v>
      </c>
      <c r="C6" s="19" t="s">
        <v>0</v>
      </c>
      <c r="D6" s="20">
        <v>0</v>
      </c>
      <c r="E6" s="51" t="s">
        <v>235</v>
      </c>
      <c r="F6" s="10" t="s">
        <v>235</v>
      </c>
      <c r="G6" s="50" t="s">
        <v>0</v>
      </c>
      <c r="H6" s="19" t="s">
        <v>3</v>
      </c>
      <c r="I6" s="19" t="s">
        <v>151</v>
      </c>
      <c r="J6" s="20">
        <v>0</v>
      </c>
      <c r="K6" s="51" t="s">
        <v>235</v>
      </c>
      <c r="L6" s="10" t="s">
        <v>235</v>
      </c>
      <c r="M6" s="50" t="s">
        <v>0</v>
      </c>
      <c r="N6" s="19" t="s">
        <v>3</v>
      </c>
      <c r="O6" s="19" t="s">
        <v>134</v>
      </c>
      <c r="P6" s="20">
        <v>0</v>
      </c>
      <c r="Q6" s="51" t="s">
        <v>235</v>
      </c>
      <c r="R6" s="10" t="s">
        <v>235</v>
      </c>
      <c r="S6" s="50" t="s">
        <v>0</v>
      </c>
      <c r="T6" s="19" t="s">
        <v>3</v>
      </c>
      <c r="U6" s="19" t="s">
        <v>10</v>
      </c>
      <c r="V6" s="20">
        <v>0</v>
      </c>
      <c r="W6" s="51" t="s">
        <v>235</v>
      </c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N6" s="2">
        <f t="shared" ref="AN6:AN31" si="8">D6</f>
        <v>0</v>
      </c>
      <c r="AP6" s="2">
        <f>8*12-COUNTIF(AI$5:AI$350,"d")</f>
        <v>7</v>
      </c>
      <c r="BA6" s="2" t="str">
        <f>Disponibili!B6</f>
        <v>SOMMER</v>
      </c>
      <c r="BB6" s="2" t="str">
        <f>Disponibili!A6</f>
        <v>P</v>
      </c>
      <c r="BG6" s="133"/>
      <c r="CD6" s="134"/>
    </row>
    <row r="7" spans="1:82" x14ac:dyDescent="0.25">
      <c r="A7" s="50" t="s">
        <v>0</v>
      </c>
      <c r="B7" s="19" t="s">
        <v>0</v>
      </c>
      <c r="C7" s="19" t="s">
        <v>0</v>
      </c>
      <c r="D7" s="20">
        <v>0</v>
      </c>
      <c r="E7" s="51" t="s">
        <v>235</v>
      </c>
      <c r="F7" s="10" t="s">
        <v>235</v>
      </c>
      <c r="G7" s="50" t="s">
        <v>0</v>
      </c>
      <c r="H7" s="19" t="s">
        <v>3</v>
      </c>
      <c r="I7" s="19" t="s">
        <v>151</v>
      </c>
      <c r="J7" s="20">
        <v>0</v>
      </c>
      <c r="K7" s="51" t="s">
        <v>235</v>
      </c>
      <c r="L7" s="10" t="s">
        <v>235</v>
      </c>
      <c r="M7" s="50" t="s">
        <v>0</v>
      </c>
      <c r="N7" s="19" t="s">
        <v>3</v>
      </c>
      <c r="O7" s="19" t="s">
        <v>134</v>
      </c>
      <c r="P7" s="20">
        <v>0</v>
      </c>
      <c r="Q7" s="51" t="s">
        <v>235</v>
      </c>
      <c r="R7" s="10" t="s">
        <v>235</v>
      </c>
      <c r="S7" s="50" t="s">
        <v>0</v>
      </c>
      <c r="T7" s="19" t="s">
        <v>3</v>
      </c>
      <c r="U7" s="19" t="s">
        <v>10</v>
      </c>
      <c r="V7" s="20">
        <v>0</v>
      </c>
      <c r="W7" s="51" t="s">
        <v>235</v>
      </c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N7" s="2">
        <f t="shared" si="8"/>
        <v>0</v>
      </c>
      <c r="AP7" s="2">
        <f>8*12-COUNTIF(AI$5:AI$350,"c")</f>
        <v>6</v>
      </c>
      <c r="BA7" s="2" t="str">
        <f>Disponibili!B7</f>
        <v>SUZUKI</v>
      </c>
      <c r="BB7" s="2" t="str">
        <f>Disponibili!A7</f>
        <v>P</v>
      </c>
      <c r="BG7" s="133"/>
      <c r="CD7" s="134"/>
    </row>
    <row r="8" spans="1:82" ht="13" thickBot="1" x14ac:dyDescent="0.3">
      <c r="A8" s="159" t="s">
        <v>0</v>
      </c>
      <c r="B8" s="67" t="s">
        <v>0</v>
      </c>
      <c r="C8" s="67" t="s">
        <v>0</v>
      </c>
      <c r="D8" s="68">
        <v>0</v>
      </c>
      <c r="E8" s="153" t="s">
        <v>235</v>
      </c>
      <c r="F8" s="69" t="s">
        <v>235</v>
      </c>
      <c r="G8" s="159" t="s">
        <v>0</v>
      </c>
      <c r="H8" s="67" t="s">
        <v>3</v>
      </c>
      <c r="I8" s="67" t="s">
        <v>151</v>
      </c>
      <c r="J8" s="68">
        <v>0</v>
      </c>
      <c r="K8" s="153" t="s">
        <v>235</v>
      </c>
      <c r="L8" s="69" t="s">
        <v>235</v>
      </c>
      <c r="M8" s="159" t="s">
        <v>0</v>
      </c>
      <c r="N8" s="67" t="s">
        <v>3</v>
      </c>
      <c r="O8" s="67" t="s">
        <v>134</v>
      </c>
      <c r="P8" s="68">
        <v>0</v>
      </c>
      <c r="Q8" s="153" t="s">
        <v>235</v>
      </c>
      <c r="R8" s="69" t="s">
        <v>235</v>
      </c>
      <c r="S8" s="159" t="s">
        <v>0</v>
      </c>
      <c r="T8" s="67" t="s">
        <v>3</v>
      </c>
      <c r="U8" s="67" t="s">
        <v>10</v>
      </c>
      <c r="V8" s="68">
        <v>0</v>
      </c>
      <c r="W8" s="153" t="s">
        <v>235</v>
      </c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N8" s="2">
        <f t="shared" si="8"/>
        <v>0</v>
      </c>
      <c r="AP8" s="2">
        <f>5*12-COUNTIF(AI$5:AI$350,"a")</f>
        <v>3</v>
      </c>
      <c r="BA8" s="2" t="str">
        <f>Disponibili!B8</f>
        <v>SCUFFET</v>
      </c>
      <c r="BB8" s="2" t="str">
        <f>Disponibili!A8</f>
        <v>P</v>
      </c>
      <c r="BG8" s="133"/>
      <c r="CD8" s="134"/>
    </row>
    <row r="9" spans="1:82" ht="13" thickTop="1" x14ac:dyDescent="0.25">
      <c r="A9" s="70" t="s">
        <v>271</v>
      </c>
      <c r="B9" s="63" t="s">
        <v>6</v>
      </c>
      <c r="C9" s="63" t="s">
        <v>4</v>
      </c>
      <c r="D9" s="64">
        <v>1</v>
      </c>
      <c r="E9" s="154" t="s">
        <v>620</v>
      </c>
      <c r="F9" s="10" t="s">
        <v>620</v>
      </c>
      <c r="G9" s="70" t="s">
        <v>399</v>
      </c>
      <c r="H9" s="63" t="s">
        <v>6</v>
      </c>
      <c r="I9" s="63" t="s">
        <v>245</v>
      </c>
      <c r="J9" s="64">
        <v>2</v>
      </c>
      <c r="K9" s="154" t="s">
        <v>620</v>
      </c>
      <c r="L9" s="10" t="s">
        <v>620</v>
      </c>
      <c r="M9" s="70" t="s">
        <v>275</v>
      </c>
      <c r="N9" s="63" t="s">
        <v>6</v>
      </c>
      <c r="O9" s="63" t="s">
        <v>7</v>
      </c>
      <c r="P9" s="64">
        <v>1</v>
      </c>
      <c r="Q9" s="154" t="s">
        <v>620</v>
      </c>
      <c r="R9" s="10" t="s">
        <v>620</v>
      </c>
      <c r="S9" s="70" t="s">
        <v>449</v>
      </c>
      <c r="T9" s="63" t="s">
        <v>6</v>
      </c>
      <c r="U9" s="63" t="s">
        <v>245</v>
      </c>
      <c r="V9" s="64">
        <v>5</v>
      </c>
      <c r="W9" s="154" t="s">
        <v>620</v>
      </c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65" t="str">
        <f t="shared" ref="AH9:AI16" si="9">A9</f>
        <v>DE WINTER</v>
      </c>
      <c r="AI9" s="65" t="str">
        <f t="shared" si="9"/>
        <v>D</v>
      </c>
      <c r="AJ9" s="65" t="str">
        <f t="shared" ref="AJ9:AJ16" si="10">A$4</f>
        <v>A.C. ZDENEK</v>
      </c>
      <c r="AL9" s="65" t="str">
        <f t="shared" ref="AL9:AL16" si="11">E9</f>
        <v>/28</v>
      </c>
      <c r="AN9" s="2">
        <f t="shared" si="8"/>
        <v>1</v>
      </c>
      <c r="BA9" s="2" t="str">
        <f>Disponibili!B9</f>
        <v>MURIC</v>
      </c>
      <c r="BB9" s="2" t="str">
        <f>Disponibili!A9</f>
        <v>P</v>
      </c>
      <c r="BG9" s="133"/>
      <c r="BH9" t="str">
        <f t="shared" si="0"/>
        <v/>
      </c>
      <c r="BI9" t="str">
        <f t="shared" si="0"/>
        <v/>
      </c>
      <c r="BJ9" t="str">
        <f t="shared" si="0"/>
        <v/>
      </c>
      <c r="BK9" t="str">
        <f t="shared" si="0"/>
        <v/>
      </c>
      <c r="BL9" t="str">
        <f t="shared" si="1"/>
        <v/>
      </c>
      <c r="BN9" t="str">
        <f t="shared" si="2"/>
        <v/>
      </c>
      <c r="BO9" t="str">
        <f t="shared" si="2"/>
        <v/>
      </c>
      <c r="BP9" t="str">
        <f t="shared" si="2"/>
        <v/>
      </c>
      <c r="BQ9" t="str">
        <f t="shared" si="2"/>
        <v/>
      </c>
      <c r="BR9" t="str">
        <f t="shared" si="3"/>
        <v/>
      </c>
      <c r="BT9" t="str">
        <f t="shared" si="4"/>
        <v/>
      </c>
      <c r="BU9" t="str">
        <f t="shared" si="4"/>
        <v/>
      </c>
      <c r="BV9" t="str">
        <f t="shared" si="4"/>
        <v/>
      </c>
      <c r="BW9" t="str">
        <f t="shared" si="4"/>
        <v/>
      </c>
      <c r="BX9" t="str">
        <f t="shared" si="5"/>
        <v/>
      </c>
      <c r="BZ9" t="str">
        <f t="shared" si="6"/>
        <v/>
      </c>
      <c r="CA9" t="str">
        <f t="shared" si="6"/>
        <v/>
      </c>
      <c r="CB9" t="str">
        <f t="shared" si="6"/>
        <v/>
      </c>
      <c r="CC9" t="str">
        <f t="shared" si="6"/>
        <v/>
      </c>
      <c r="CD9" s="134" t="str">
        <f t="shared" si="7"/>
        <v/>
      </c>
    </row>
    <row r="10" spans="1:82" x14ac:dyDescent="0.25">
      <c r="A10" s="70" t="s">
        <v>459</v>
      </c>
      <c r="B10" s="19" t="s">
        <v>6</v>
      </c>
      <c r="C10" s="19" t="s">
        <v>247</v>
      </c>
      <c r="D10" s="20">
        <v>1</v>
      </c>
      <c r="E10" s="51" t="s">
        <v>620</v>
      </c>
      <c r="F10" s="10" t="s">
        <v>620</v>
      </c>
      <c r="G10" s="70" t="s">
        <v>196</v>
      </c>
      <c r="H10" s="19" t="s">
        <v>6</v>
      </c>
      <c r="I10" s="19" t="s">
        <v>27</v>
      </c>
      <c r="J10" s="20">
        <v>2</v>
      </c>
      <c r="K10" s="51" t="s">
        <v>620</v>
      </c>
      <c r="L10" s="10" t="s">
        <v>620</v>
      </c>
      <c r="M10" s="70" t="s">
        <v>578</v>
      </c>
      <c r="N10" s="19" t="s">
        <v>6</v>
      </c>
      <c r="O10" s="19" t="s">
        <v>51</v>
      </c>
      <c r="P10" s="20">
        <v>1</v>
      </c>
      <c r="Q10" s="51" t="s">
        <v>620</v>
      </c>
      <c r="R10" s="10" t="s">
        <v>620</v>
      </c>
      <c r="S10" s="70" t="s">
        <v>256</v>
      </c>
      <c r="T10" s="19" t="s">
        <v>6</v>
      </c>
      <c r="U10" s="19" t="s">
        <v>22</v>
      </c>
      <c r="V10" s="20">
        <v>1</v>
      </c>
      <c r="W10" s="51" t="s">
        <v>620</v>
      </c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65" t="str">
        <f t="shared" si="9"/>
        <v>IDZES</v>
      </c>
      <c r="AI10" s="65" t="str">
        <f t="shared" si="9"/>
        <v>D</v>
      </c>
      <c r="AJ10" s="65" t="str">
        <f t="shared" si="10"/>
        <v>A.C. ZDENEK</v>
      </c>
      <c r="AL10" s="65" t="str">
        <f t="shared" si="11"/>
        <v>/28</v>
      </c>
      <c r="AN10" s="2">
        <f t="shared" si="8"/>
        <v>1</v>
      </c>
      <c r="BA10" s="2" t="str">
        <f>Disponibili!B10</f>
        <v>ZACCHI</v>
      </c>
      <c r="BB10" s="2" t="str">
        <f>Disponibili!A10</f>
        <v>P</v>
      </c>
      <c r="BG10" s="133"/>
      <c r="BH10" t="str">
        <f t="shared" si="0"/>
        <v/>
      </c>
      <c r="BI10" t="str">
        <f t="shared" si="0"/>
        <v/>
      </c>
      <c r="BJ10" t="str">
        <f t="shared" si="0"/>
        <v/>
      </c>
      <c r="BK10" t="str">
        <f t="shared" si="0"/>
        <v/>
      </c>
      <c r="BL10" t="str">
        <f t="shared" si="1"/>
        <v/>
      </c>
      <c r="BN10" t="str">
        <f t="shared" si="2"/>
        <v/>
      </c>
      <c r="BO10" t="str">
        <f t="shared" si="2"/>
        <v/>
      </c>
      <c r="BP10" t="str">
        <f t="shared" si="2"/>
        <v/>
      </c>
      <c r="BQ10" t="str">
        <f t="shared" si="2"/>
        <v/>
      </c>
      <c r="BR10" t="str">
        <f t="shared" si="3"/>
        <v/>
      </c>
      <c r="BT10" t="str">
        <f t="shared" si="4"/>
        <v/>
      </c>
      <c r="BU10" t="str">
        <f t="shared" si="4"/>
        <v/>
      </c>
      <c r="BV10" t="str">
        <f t="shared" si="4"/>
        <v/>
      </c>
      <c r="BW10" t="str">
        <f t="shared" si="4"/>
        <v/>
      </c>
      <c r="BX10" t="str">
        <f t="shared" si="5"/>
        <v/>
      </c>
      <c r="BZ10" t="str">
        <f t="shared" si="6"/>
        <v/>
      </c>
      <c r="CA10" t="str">
        <f t="shared" si="6"/>
        <v/>
      </c>
      <c r="CB10" t="str">
        <f t="shared" si="6"/>
        <v/>
      </c>
      <c r="CC10" t="str">
        <f t="shared" si="6"/>
        <v/>
      </c>
      <c r="CD10" s="134" t="str">
        <f t="shared" si="7"/>
        <v/>
      </c>
    </row>
    <row r="11" spans="1:82" x14ac:dyDescent="0.25">
      <c r="A11" s="70" t="s">
        <v>152</v>
      </c>
      <c r="B11" s="19" t="s">
        <v>6</v>
      </c>
      <c r="C11" s="19" t="s">
        <v>26</v>
      </c>
      <c r="D11" s="20">
        <v>1</v>
      </c>
      <c r="E11" s="51" t="s">
        <v>620</v>
      </c>
      <c r="F11" s="10" t="s">
        <v>235</v>
      </c>
      <c r="G11" s="70" t="s">
        <v>286</v>
      </c>
      <c r="H11" s="19" t="s">
        <v>6</v>
      </c>
      <c r="I11" s="19" t="s">
        <v>134</v>
      </c>
      <c r="J11" s="20">
        <v>1</v>
      </c>
      <c r="K11" s="51" t="s">
        <v>235</v>
      </c>
      <c r="L11" s="10" t="s">
        <v>620</v>
      </c>
      <c r="M11" s="70" t="s">
        <v>176</v>
      </c>
      <c r="N11" s="19" t="s">
        <v>6</v>
      </c>
      <c r="O11" s="19" t="s">
        <v>10</v>
      </c>
      <c r="P11" s="20">
        <v>1</v>
      </c>
      <c r="Q11" s="51" t="s">
        <v>620</v>
      </c>
      <c r="R11" s="10" t="s">
        <v>620</v>
      </c>
      <c r="S11" s="70" t="s">
        <v>268</v>
      </c>
      <c r="T11" s="19" t="s">
        <v>6</v>
      </c>
      <c r="U11" s="19" t="s">
        <v>9</v>
      </c>
      <c r="V11" s="20">
        <v>5</v>
      </c>
      <c r="W11" s="51" t="s">
        <v>620</v>
      </c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65" t="str">
        <f t="shared" si="9"/>
        <v>KOLASINAC</v>
      </c>
      <c r="AI11" s="65" t="str">
        <f t="shared" si="9"/>
        <v>D</v>
      </c>
      <c r="AJ11" s="65" t="str">
        <f t="shared" si="10"/>
        <v>A.C. ZDENEK</v>
      </c>
      <c r="AL11" s="65" t="str">
        <f t="shared" si="11"/>
        <v>/28</v>
      </c>
      <c r="AN11" s="2">
        <f t="shared" si="8"/>
        <v>1</v>
      </c>
      <c r="BA11" s="2" t="str">
        <f>Disponibili!B11</f>
        <v>ISRAEL</v>
      </c>
      <c r="BB11" s="2" t="str">
        <f>Disponibili!A11</f>
        <v>P</v>
      </c>
      <c r="BG11" s="133"/>
      <c r="BH11" t="str">
        <f t="shared" si="0"/>
        <v/>
      </c>
      <c r="BI11" t="str">
        <f t="shared" si="0"/>
        <v/>
      </c>
      <c r="BJ11" t="str">
        <f t="shared" si="0"/>
        <v/>
      </c>
      <c r="BK11" t="str">
        <f t="shared" si="0"/>
        <v/>
      </c>
      <c r="BL11" t="str">
        <f t="shared" si="1"/>
        <v/>
      </c>
      <c r="BN11" t="str">
        <f t="shared" si="2"/>
        <v/>
      </c>
      <c r="BO11" t="str">
        <f t="shared" si="2"/>
        <v/>
      </c>
      <c r="BP11" t="str">
        <f t="shared" si="2"/>
        <v/>
      </c>
      <c r="BQ11" t="str">
        <f t="shared" si="2"/>
        <v/>
      </c>
      <c r="BR11" t="str">
        <f t="shared" si="3"/>
        <v/>
      </c>
      <c r="BT11" t="str">
        <f t="shared" si="4"/>
        <v/>
      </c>
      <c r="BU11" t="str">
        <f t="shared" si="4"/>
        <v/>
      </c>
      <c r="BV11" t="str">
        <f t="shared" si="4"/>
        <v/>
      </c>
      <c r="BW11" t="str">
        <f t="shared" si="4"/>
        <v/>
      </c>
      <c r="BX11" t="str">
        <f t="shared" si="5"/>
        <v/>
      </c>
      <c r="BZ11" t="str">
        <f t="shared" si="6"/>
        <v/>
      </c>
      <c r="CA11" t="str">
        <f t="shared" si="6"/>
        <v/>
      </c>
      <c r="CB11" t="str">
        <f t="shared" si="6"/>
        <v/>
      </c>
      <c r="CC11" t="str">
        <f t="shared" si="6"/>
        <v/>
      </c>
      <c r="CD11" s="134" t="str">
        <f t="shared" si="7"/>
        <v/>
      </c>
    </row>
    <row r="12" spans="1:82" x14ac:dyDescent="0.25">
      <c r="A12" s="70" t="s">
        <v>227</v>
      </c>
      <c r="B12" s="19" t="s">
        <v>6</v>
      </c>
      <c r="C12" s="19" t="s">
        <v>192</v>
      </c>
      <c r="D12" s="20">
        <v>1</v>
      </c>
      <c r="E12" s="51" t="s">
        <v>620</v>
      </c>
      <c r="F12" s="10" t="s">
        <v>235</v>
      </c>
      <c r="G12" s="70" t="s">
        <v>159</v>
      </c>
      <c r="H12" s="19" t="s">
        <v>6</v>
      </c>
      <c r="I12" s="19" t="s">
        <v>150</v>
      </c>
      <c r="J12" s="20">
        <v>1</v>
      </c>
      <c r="K12" s="51" t="s">
        <v>235</v>
      </c>
      <c r="L12" s="10" t="s">
        <v>620</v>
      </c>
      <c r="M12" s="70" t="s">
        <v>395</v>
      </c>
      <c r="N12" s="19" t="s">
        <v>6</v>
      </c>
      <c r="O12" s="19" t="s">
        <v>22</v>
      </c>
      <c r="P12" s="20">
        <v>1</v>
      </c>
      <c r="Q12" s="51" t="s">
        <v>620</v>
      </c>
      <c r="R12" s="10" t="s">
        <v>620</v>
      </c>
      <c r="S12" s="70" t="s">
        <v>251</v>
      </c>
      <c r="T12" s="19" t="s">
        <v>6</v>
      </c>
      <c r="U12" s="19" t="s">
        <v>26</v>
      </c>
      <c r="V12" s="20">
        <v>1</v>
      </c>
      <c r="W12" s="51" t="s">
        <v>620</v>
      </c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65" t="str">
        <f t="shared" si="9"/>
        <v>MORENO</v>
      </c>
      <c r="AI12" s="65" t="str">
        <f t="shared" si="9"/>
        <v>D</v>
      </c>
      <c r="AJ12" s="65" t="str">
        <f t="shared" si="10"/>
        <v>A.C. ZDENEK</v>
      </c>
      <c r="AL12" s="65" t="str">
        <f t="shared" si="11"/>
        <v>/28</v>
      </c>
      <c r="AN12" s="2">
        <f t="shared" si="8"/>
        <v>1</v>
      </c>
      <c r="BA12" s="2" t="str">
        <f>Disponibili!B12</f>
        <v>OKOYE</v>
      </c>
      <c r="BB12" s="2" t="str">
        <f>Disponibili!A12</f>
        <v>P</v>
      </c>
      <c r="BG12" s="133"/>
      <c r="BH12" t="str">
        <f t="shared" si="0"/>
        <v/>
      </c>
      <c r="BI12" t="str">
        <f t="shared" si="0"/>
        <v/>
      </c>
      <c r="BJ12" t="str">
        <f t="shared" si="0"/>
        <v/>
      </c>
      <c r="BK12" t="str">
        <f t="shared" si="0"/>
        <v/>
      </c>
      <c r="BL12" t="str">
        <f t="shared" si="1"/>
        <v/>
      </c>
      <c r="BN12" t="str">
        <f t="shared" si="2"/>
        <v/>
      </c>
      <c r="BO12" t="str">
        <f t="shared" si="2"/>
        <v/>
      </c>
      <c r="BP12" t="str">
        <f t="shared" si="2"/>
        <v/>
      </c>
      <c r="BQ12" t="str">
        <f t="shared" si="2"/>
        <v/>
      </c>
      <c r="BR12" t="str">
        <f t="shared" si="3"/>
        <v/>
      </c>
      <c r="BT12" t="str">
        <f t="shared" si="4"/>
        <v/>
      </c>
      <c r="BU12" t="str">
        <f t="shared" si="4"/>
        <v/>
      </c>
      <c r="BV12" t="str">
        <f t="shared" si="4"/>
        <v/>
      </c>
      <c r="BW12" t="str">
        <f t="shared" si="4"/>
        <v/>
      </c>
      <c r="BX12" t="str">
        <f t="shared" si="5"/>
        <v/>
      </c>
      <c r="BZ12" t="str">
        <f t="shared" si="6"/>
        <v/>
      </c>
      <c r="CA12" t="str">
        <f t="shared" si="6"/>
        <v/>
      </c>
      <c r="CB12" t="str">
        <f t="shared" si="6"/>
        <v/>
      </c>
      <c r="CC12" t="str">
        <f t="shared" si="6"/>
        <v/>
      </c>
      <c r="CD12" s="134" t="str">
        <f t="shared" si="7"/>
        <v/>
      </c>
    </row>
    <row r="13" spans="1:82" x14ac:dyDescent="0.25">
      <c r="A13" s="70" t="s">
        <v>272</v>
      </c>
      <c r="B13" s="19" t="s">
        <v>6</v>
      </c>
      <c r="C13" s="19" t="s">
        <v>151</v>
      </c>
      <c r="D13" s="20">
        <v>1</v>
      </c>
      <c r="E13" s="51" t="s">
        <v>620</v>
      </c>
      <c r="F13" s="10" t="s">
        <v>235</v>
      </c>
      <c r="G13" s="70" t="s">
        <v>222</v>
      </c>
      <c r="H13" s="19" t="s">
        <v>6</v>
      </c>
      <c r="I13" s="19" t="s">
        <v>22</v>
      </c>
      <c r="J13" s="20">
        <v>2</v>
      </c>
      <c r="K13" s="51" t="s">
        <v>235</v>
      </c>
      <c r="L13" s="10" t="s">
        <v>235</v>
      </c>
      <c r="M13" s="70" t="s">
        <v>473</v>
      </c>
      <c r="N13" s="19" t="s">
        <v>6</v>
      </c>
      <c r="O13" s="19" t="s">
        <v>8</v>
      </c>
      <c r="P13" s="20">
        <v>1</v>
      </c>
      <c r="Q13" s="51" t="s">
        <v>235</v>
      </c>
      <c r="R13" s="10" t="s">
        <v>235</v>
      </c>
      <c r="S13" s="70" t="s">
        <v>189</v>
      </c>
      <c r="T13" s="19" t="s">
        <v>6</v>
      </c>
      <c r="U13" s="19" t="s">
        <v>193</v>
      </c>
      <c r="V13" s="20">
        <v>3</v>
      </c>
      <c r="W13" s="51" t="s">
        <v>235</v>
      </c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65" t="str">
        <f t="shared" si="9"/>
        <v>NORTON-CUFFY</v>
      </c>
      <c r="AI13" s="65" t="str">
        <f t="shared" si="9"/>
        <v>D</v>
      </c>
      <c r="AJ13" s="65" t="str">
        <f t="shared" si="10"/>
        <v>A.C. ZDENEK</v>
      </c>
      <c r="AL13" s="65" t="str">
        <f t="shared" si="11"/>
        <v>/28</v>
      </c>
      <c r="AN13" s="2">
        <f t="shared" si="8"/>
        <v>1</v>
      </c>
      <c r="BA13" s="2" t="str">
        <f>Disponibili!B13</f>
        <v>MONTIPO'</v>
      </c>
      <c r="BB13" s="2" t="str">
        <f>Disponibili!A13</f>
        <v>P</v>
      </c>
      <c r="BG13" s="133"/>
      <c r="BH13" t="str">
        <f t="shared" si="0"/>
        <v/>
      </c>
      <c r="BI13" t="str">
        <f t="shared" si="0"/>
        <v/>
      </c>
      <c r="BJ13" t="str">
        <f t="shared" si="0"/>
        <v/>
      </c>
      <c r="BK13" t="str">
        <f t="shared" si="0"/>
        <v/>
      </c>
      <c r="BL13" t="str">
        <f t="shared" si="1"/>
        <v/>
      </c>
      <c r="BN13" t="str">
        <f t="shared" si="2"/>
        <v/>
      </c>
      <c r="BO13" t="str">
        <f t="shared" si="2"/>
        <v/>
      </c>
      <c r="BP13" t="str">
        <f t="shared" si="2"/>
        <v/>
      </c>
      <c r="BQ13" t="str">
        <f t="shared" si="2"/>
        <v/>
      </c>
      <c r="BR13" t="str">
        <f t="shared" si="3"/>
        <v/>
      </c>
      <c r="BT13" t="str">
        <f t="shared" si="4"/>
        <v/>
      </c>
      <c r="BU13" t="str">
        <f t="shared" si="4"/>
        <v/>
      </c>
      <c r="BV13" t="str">
        <f t="shared" si="4"/>
        <v/>
      </c>
      <c r="BW13" t="str">
        <f t="shared" si="4"/>
        <v/>
      </c>
      <c r="BX13" t="str">
        <f t="shared" si="5"/>
        <v/>
      </c>
      <c r="BZ13" t="str">
        <f t="shared" si="6"/>
        <v/>
      </c>
      <c r="CA13" t="str">
        <f t="shared" si="6"/>
        <v/>
      </c>
      <c r="CB13" t="str">
        <f t="shared" si="6"/>
        <v/>
      </c>
      <c r="CC13" t="str">
        <f t="shared" si="6"/>
        <v/>
      </c>
      <c r="CD13" s="134" t="str">
        <f t="shared" si="7"/>
        <v/>
      </c>
    </row>
    <row r="14" spans="1:82" x14ac:dyDescent="0.25">
      <c r="A14" s="70" t="s">
        <v>569</v>
      </c>
      <c r="B14" s="19" t="s">
        <v>6</v>
      </c>
      <c r="C14" s="19" t="s">
        <v>27</v>
      </c>
      <c r="D14" s="20">
        <v>1</v>
      </c>
      <c r="E14" s="51" t="s">
        <v>620</v>
      </c>
      <c r="F14" s="10" t="s">
        <v>620</v>
      </c>
      <c r="G14" s="70" t="s">
        <v>405</v>
      </c>
      <c r="H14" s="19" t="s">
        <v>6</v>
      </c>
      <c r="I14" s="19" t="s">
        <v>247</v>
      </c>
      <c r="J14" s="20">
        <v>1</v>
      </c>
      <c r="K14" s="51" t="s">
        <v>620</v>
      </c>
      <c r="L14" s="10" t="s">
        <v>620</v>
      </c>
      <c r="M14" s="70" t="s">
        <v>394</v>
      </c>
      <c r="N14" s="19" t="s">
        <v>6</v>
      </c>
      <c r="O14" s="19" t="s">
        <v>151</v>
      </c>
      <c r="P14" s="20">
        <v>1</v>
      </c>
      <c r="Q14" s="51" t="s">
        <v>620</v>
      </c>
      <c r="R14" s="10" t="s">
        <v>235</v>
      </c>
      <c r="S14" s="70" t="s">
        <v>263</v>
      </c>
      <c r="T14" s="19" t="s">
        <v>6</v>
      </c>
      <c r="U14" s="19" t="s">
        <v>192</v>
      </c>
      <c r="V14" s="20">
        <v>6</v>
      </c>
      <c r="W14" s="51" t="s">
        <v>235</v>
      </c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65" t="str">
        <f t="shared" si="9"/>
        <v>OBRADOR</v>
      </c>
      <c r="AI14" s="65" t="str">
        <f t="shared" si="9"/>
        <v>D</v>
      </c>
      <c r="AJ14" s="65" t="str">
        <f t="shared" si="10"/>
        <v>A.C. ZDENEK</v>
      </c>
      <c r="AL14" s="65" t="str">
        <f t="shared" si="11"/>
        <v>/28</v>
      </c>
      <c r="AN14" s="2">
        <f t="shared" si="8"/>
        <v>1</v>
      </c>
      <c r="BA14" s="2" t="str">
        <f>Disponibili!B14</f>
        <v>BAKKER</v>
      </c>
      <c r="BB14" s="2" t="str">
        <f>Disponibili!A14</f>
        <v>D</v>
      </c>
      <c r="BG14" s="133"/>
      <c r="BH14" t="str">
        <f t="shared" si="0"/>
        <v/>
      </c>
      <c r="BI14" t="str">
        <f t="shared" si="0"/>
        <v/>
      </c>
      <c r="BJ14" t="str">
        <f t="shared" si="0"/>
        <v/>
      </c>
      <c r="BK14" t="str">
        <f t="shared" si="0"/>
        <v/>
      </c>
      <c r="BL14" t="str">
        <f t="shared" si="1"/>
        <v/>
      </c>
      <c r="BN14" t="str">
        <f t="shared" si="2"/>
        <v/>
      </c>
      <c r="BO14" t="str">
        <f t="shared" si="2"/>
        <v/>
      </c>
      <c r="BP14" t="str">
        <f t="shared" si="2"/>
        <v/>
      </c>
      <c r="BQ14" t="str">
        <f t="shared" si="2"/>
        <v/>
      </c>
      <c r="BR14" t="str">
        <f t="shared" si="3"/>
        <v/>
      </c>
      <c r="BT14" t="str">
        <f t="shared" si="4"/>
        <v/>
      </c>
      <c r="BU14" t="str">
        <f t="shared" si="4"/>
        <v/>
      </c>
      <c r="BV14" t="str">
        <f t="shared" si="4"/>
        <v/>
      </c>
      <c r="BW14" t="str">
        <f t="shared" si="4"/>
        <v/>
      </c>
      <c r="BX14" t="str">
        <f t="shared" si="5"/>
        <v/>
      </c>
      <c r="BZ14" t="str">
        <f t="shared" si="6"/>
        <v/>
      </c>
      <c r="CA14" t="str">
        <f t="shared" si="6"/>
        <v/>
      </c>
      <c r="CB14" t="str">
        <f t="shared" si="6"/>
        <v/>
      </c>
      <c r="CC14" t="str">
        <f t="shared" si="6"/>
        <v/>
      </c>
      <c r="CD14" s="134" t="str">
        <f t="shared" si="7"/>
        <v/>
      </c>
    </row>
    <row r="15" spans="1:82" x14ac:dyDescent="0.25">
      <c r="A15" s="70" t="s">
        <v>68</v>
      </c>
      <c r="B15" s="19" t="s">
        <v>6</v>
      </c>
      <c r="C15" s="19" t="s">
        <v>192</v>
      </c>
      <c r="D15" s="20">
        <v>1</v>
      </c>
      <c r="E15" s="51" t="s">
        <v>235</v>
      </c>
      <c r="F15" s="10" t="s">
        <v>620</v>
      </c>
      <c r="G15" s="70" t="s">
        <v>263</v>
      </c>
      <c r="H15" s="19" t="s">
        <v>6</v>
      </c>
      <c r="I15" s="19" t="s">
        <v>192</v>
      </c>
      <c r="J15" s="20">
        <v>1</v>
      </c>
      <c r="K15" s="51" t="s">
        <v>620</v>
      </c>
      <c r="L15" s="10" t="s">
        <v>235</v>
      </c>
      <c r="M15" s="70" t="s">
        <v>228</v>
      </c>
      <c r="N15" s="19" t="s">
        <v>6</v>
      </c>
      <c r="O15" s="19" t="s">
        <v>8</v>
      </c>
      <c r="P15" s="20">
        <v>1</v>
      </c>
      <c r="Q15" s="51" t="s">
        <v>235</v>
      </c>
      <c r="R15" s="10" t="s">
        <v>235</v>
      </c>
      <c r="S15" s="70" t="s">
        <v>264</v>
      </c>
      <c r="T15" s="19" t="s">
        <v>6</v>
      </c>
      <c r="U15" s="19" t="s">
        <v>192</v>
      </c>
      <c r="V15" s="20">
        <v>4</v>
      </c>
      <c r="W15" s="51" t="s">
        <v>235</v>
      </c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65" t="str">
        <f t="shared" si="9"/>
        <v>VOJVODA</v>
      </c>
      <c r="AI15" s="65" t="str">
        <f t="shared" si="9"/>
        <v>D</v>
      </c>
      <c r="AJ15" s="65" t="str">
        <f t="shared" si="10"/>
        <v>A.C. ZDENEK</v>
      </c>
      <c r="AL15" s="65" t="str">
        <f t="shared" si="11"/>
        <v>/27</v>
      </c>
      <c r="AN15" s="2">
        <f t="shared" si="8"/>
        <v>1</v>
      </c>
      <c r="BA15" s="2" t="str">
        <f>Disponibili!B15</f>
        <v>BELLANOVA</v>
      </c>
      <c r="BB15" s="2" t="str">
        <f>Disponibili!A15</f>
        <v>D</v>
      </c>
      <c r="BG15" s="133"/>
      <c r="BH15" t="str">
        <f t="shared" si="0"/>
        <v/>
      </c>
      <c r="BI15" t="str">
        <f t="shared" si="0"/>
        <v/>
      </c>
      <c r="BJ15" t="str">
        <f t="shared" si="0"/>
        <v/>
      </c>
      <c r="BK15" t="str">
        <f t="shared" si="0"/>
        <v/>
      </c>
      <c r="BL15" t="str">
        <f t="shared" si="1"/>
        <v/>
      </c>
      <c r="BN15" t="str">
        <f t="shared" si="2"/>
        <v/>
      </c>
      <c r="BO15" t="str">
        <f t="shared" si="2"/>
        <v/>
      </c>
      <c r="BP15" t="str">
        <f t="shared" si="2"/>
        <v/>
      </c>
      <c r="BQ15" t="str">
        <f t="shared" si="2"/>
        <v/>
      </c>
      <c r="BR15" t="str">
        <f t="shared" si="3"/>
        <v/>
      </c>
      <c r="BT15" t="str">
        <f t="shared" si="4"/>
        <v/>
      </c>
      <c r="BU15" t="str">
        <f t="shared" si="4"/>
        <v/>
      </c>
      <c r="BV15" t="str">
        <f t="shared" si="4"/>
        <v/>
      </c>
      <c r="BW15" t="str">
        <f t="shared" si="4"/>
        <v/>
      </c>
      <c r="BX15" t="str">
        <f t="shared" si="5"/>
        <v/>
      </c>
      <c r="BZ15" t="str">
        <f t="shared" si="6"/>
        <v/>
      </c>
      <c r="CA15" t="str">
        <f t="shared" si="6"/>
        <v/>
      </c>
      <c r="CB15" t="str">
        <f t="shared" si="6"/>
        <v/>
      </c>
      <c r="CC15" t="str">
        <f t="shared" si="6"/>
        <v/>
      </c>
      <c r="CD15" s="134" t="str">
        <f t="shared" si="7"/>
        <v/>
      </c>
    </row>
    <row r="16" spans="1:82" x14ac:dyDescent="0.25">
      <c r="A16" s="70"/>
      <c r="B16" s="19" t="s">
        <v>0</v>
      </c>
      <c r="C16" s="19" t="s">
        <v>0</v>
      </c>
      <c r="D16" s="20"/>
      <c r="E16" s="51"/>
      <c r="F16" s="10" t="s">
        <v>602</v>
      </c>
      <c r="G16" s="70"/>
      <c r="H16" s="19" t="s">
        <v>0</v>
      </c>
      <c r="I16" s="19" t="s">
        <v>0</v>
      </c>
      <c r="J16" s="20"/>
      <c r="K16" s="51"/>
      <c r="L16" s="10" t="s">
        <v>620</v>
      </c>
      <c r="M16" s="70" t="s">
        <v>403</v>
      </c>
      <c r="N16" s="19" t="s">
        <v>6</v>
      </c>
      <c r="O16" s="19" t="s">
        <v>5</v>
      </c>
      <c r="P16" s="20">
        <v>33</v>
      </c>
      <c r="Q16" s="51" t="s">
        <v>620</v>
      </c>
      <c r="R16" s="10" t="s">
        <v>620</v>
      </c>
      <c r="S16" s="70" t="s">
        <v>127</v>
      </c>
      <c r="T16" s="19" t="s">
        <v>6</v>
      </c>
      <c r="U16" s="19" t="s">
        <v>26</v>
      </c>
      <c r="V16" s="20">
        <v>4</v>
      </c>
      <c r="W16" s="51" t="s">
        <v>620</v>
      </c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65">
        <f t="shared" si="9"/>
        <v>0</v>
      </c>
      <c r="AI16" s="65" t="str">
        <f t="shared" si="9"/>
        <v/>
      </c>
      <c r="AJ16" s="65" t="str">
        <f t="shared" si="10"/>
        <v>A.C. ZDENEK</v>
      </c>
      <c r="AL16" s="65">
        <f t="shared" si="11"/>
        <v>0</v>
      </c>
      <c r="AN16" s="2">
        <f t="shared" si="8"/>
        <v>0</v>
      </c>
      <c r="BA16" s="2" t="str">
        <f>Disponibili!B16</f>
        <v>BERNASCONI</v>
      </c>
      <c r="BB16" s="2" t="str">
        <f>Disponibili!A16</f>
        <v>D</v>
      </c>
      <c r="BG16" s="133"/>
      <c r="BH16" t="str">
        <f t="shared" si="0"/>
        <v/>
      </c>
      <c r="BI16" t="str">
        <f t="shared" si="0"/>
        <v/>
      </c>
      <c r="BJ16" t="str">
        <f t="shared" si="0"/>
        <v/>
      </c>
      <c r="BK16" t="str">
        <f t="shared" si="0"/>
        <v/>
      </c>
      <c r="BL16" t="str">
        <f t="shared" si="1"/>
        <v/>
      </c>
      <c r="BN16" t="str">
        <f t="shared" si="2"/>
        <v/>
      </c>
      <c r="BO16" t="str">
        <f t="shared" si="2"/>
        <v/>
      </c>
      <c r="BP16" t="str">
        <f t="shared" si="2"/>
        <v/>
      </c>
      <c r="BQ16" t="str">
        <f t="shared" si="2"/>
        <v/>
      </c>
      <c r="BR16" t="str">
        <f t="shared" si="3"/>
        <v/>
      </c>
      <c r="BT16" t="str">
        <f t="shared" si="4"/>
        <v/>
      </c>
      <c r="BU16" t="str">
        <f t="shared" si="4"/>
        <v/>
      </c>
      <c r="BV16" t="str">
        <f t="shared" si="4"/>
        <v/>
      </c>
      <c r="BW16" t="str">
        <f t="shared" si="4"/>
        <v/>
      </c>
      <c r="BX16" t="str">
        <f t="shared" si="5"/>
        <v/>
      </c>
      <c r="BZ16" t="str">
        <f t="shared" si="6"/>
        <v/>
      </c>
      <c r="CA16" t="str">
        <f t="shared" si="6"/>
        <v/>
      </c>
      <c r="CB16" t="str">
        <f t="shared" si="6"/>
        <v/>
      </c>
      <c r="CC16" t="str">
        <f t="shared" si="6"/>
        <v/>
      </c>
      <c r="CD16" s="134" t="str">
        <f t="shared" si="7"/>
        <v/>
      </c>
    </row>
    <row r="17" spans="1:82" ht="13" thickBot="1" x14ac:dyDescent="0.3">
      <c r="A17" s="71"/>
      <c r="B17" s="67" t="s">
        <v>0</v>
      </c>
      <c r="C17" s="67" t="s">
        <v>0</v>
      </c>
      <c r="D17" s="68"/>
      <c r="E17" s="153" t="s">
        <v>0</v>
      </c>
      <c r="F17" s="69" t="s">
        <v>0</v>
      </c>
      <c r="G17" s="71" t="s">
        <v>0</v>
      </c>
      <c r="H17" s="67" t="s">
        <v>0</v>
      </c>
      <c r="I17" s="67" t="s">
        <v>0</v>
      </c>
      <c r="J17" s="68" t="s">
        <v>0</v>
      </c>
      <c r="K17" s="153" t="s">
        <v>0</v>
      </c>
      <c r="L17" s="69" t="s">
        <v>0</v>
      </c>
      <c r="M17" s="71" t="s">
        <v>0</v>
      </c>
      <c r="N17" s="67" t="s">
        <v>0</v>
      </c>
      <c r="O17" s="67" t="s">
        <v>0</v>
      </c>
      <c r="P17" s="68" t="s">
        <v>0</v>
      </c>
      <c r="Q17" s="153" t="s">
        <v>0</v>
      </c>
      <c r="R17" s="69" t="s">
        <v>0</v>
      </c>
      <c r="S17" s="71" t="s">
        <v>0</v>
      </c>
      <c r="T17" s="67" t="s">
        <v>0</v>
      </c>
      <c r="U17" s="67" t="s">
        <v>0</v>
      </c>
      <c r="V17" s="68" t="s">
        <v>0</v>
      </c>
      <c r="W17" s="153" t="s">
        <v>0</v>
      </c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N17" s="2">
        <f t="shared" si="8"/>
        <v>0</v>
      </c>
      <c r="BA17" s="2" t="str">
        <f>Disponibili!B17</f>
        <v>HIEN</v>
      </c>
      <c r="BB17" s="2" t="str">
        <f>Disponibili!A17</f>
        <v>D</v>
      </c>
      <c r="BG17" s="133"/>
      <c r="BH17" t="str">
        <f t="shared" si="0"/>
        <v/>
      </c>
      <c r="BI17" t="str">
        <f t="shared" si="0"/>
        <v/>
      </c>
      <c r="BJ17" t="str">
        <f t="shared" si="0"/>
        <v/>
      </c>
      <c r="BK17" t="str">
        <f t="shared" si="0"/>
        <v/>
      </c>
      <c r="BL17" t="str">
        <f t="shared" si="1"/>
        <v/>
      </c>
      <c r="BN17" t="str">
        <f t="shared" si="2"/>
        <v/>
      </c>
      <c r="BO17" t="str">
        <f t="shared" si="2"/>
        <v/>
      </c>
      <c r="BP17" t="str">
        <f t="shared" si="2"/>
        <v/>
      </c>
      <c r="BQ17" t="str">
        <f t="shared" si="2"/>
        <v/>
      </c>
      <c r="BR17" t="str">
        <f t="shared" si="3"/>
        <v/>
      </c>
      <c r="BT17" t="str">
        <f t="shared" si="4"/>
        <v/>
      </c>
      <c r="BU17" t="str">
        <f t="shared" si="4"/>
        <v/>
      </c>
      <c r="BV17" t="str">
        <f t="shared" si="4"/>
        <v/>
      </c>
      <c r="BW17" t="str">
        <f t="shared" si="4"/>
        <v/>
      </c>
      <c r="BX17" t="str">
        <f t="shared" si="5"/>
        <v/>
      </c>
      <c r="BZ17" t="str">
        <f t="shared" si="6"/>
        <v/>
      </c>
      <c r="CA17" t="str">
        <f t="shared" si="6"/>
        <v/>
      </c>
      <c r="CB17" t="str">
        <f t="shared" si="6"/>
        <v/>
      </c>
      <c r="CC17" t="str">
        <f t="shared" si="6"/>
        <v/>
      </c>
      <c r="CD17" s="134" t="str">
        <f t="shared" si="7"/>
        <v/>
      </c>
    </row>
    <row r="18" spans="1:82" ht="13" thickTop="1" x14ac:dyDescent="0.25">
      <c r="A18" s="70" t="s">
        <v>73</v>
      </c>
      <c r="B18" s="63" t="s">
        <v>11</v>
      </c>
      <c r="C18" s="63" t="s">
        <v>5</v>
      </c>
      <c r="D18" s="64">
        <v>2</v>
      </c>
      <c r="E18" s="154" t="s">
        <v>235</v>
      </c>
      <c r="F18" s="10" t="s">
        <v>620</v>
      </c>
      <c r="G18" s="70" t="s">
        <v>317</v>
      </c>
      <c r="H18" s="63" t="s">
        <v>11</v>
      </c>
      <c r="I18" s="63" t="s">
        <v>150</v>
      </c>
      <c r="J18" s="64">
        <v>3</v>
      </c>
      <c r="K18" s="154" t="s">
        <v>620</v>
      </c>
      <c r="L18" s="10" t="s">
        <v>620</v>
      </c>
      <c r="M18" s="70" t="s">
        <v>356</v>
      </c>
      <c r="N18" s="63" t="s">
        <v>11</v>
      </c>
      <c r="O18" s="63" t="s">
        <v>51</v>
      </c>
      <c r="P18" s="64">
        <v>1</v>
      </c>
      <c r="Q18" s="154" t="s">
        <v>620</v>
      </c>
      <c r="R18" s="10" t="s">
        <v>620</v>
      </c>
      <c r="S18" s="70" t="s">
        <v>70</v>
      </c>
      <c r="T18" s="63" t="s">
        <v>11</v>
      </c>
      <c r="U18" s="63" t="s">
        <v>7</v>
      </c>
      <c r="V18" s="64">
        <v>29</v>
      </c>
      <c r="W18" s="154" t="s">
        <v>620</v>
      </c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65" t="str">
        <f t="shared" ref="AH18:AI25" si="12">A18</f>
        <v>CRISTANTE</v>
      </c>
      <c r="AI18" s="65" t="str">
        <f t="shared" si="12"/>
        <v>C</v>
      </c>
      <c r="AJ18" s="65" t="str">
        <f t="shared" ref="AJ18:AJ25" si="13">A$4</f>
        <v>A.C. ZDENEK</v>
      </c>
      <c r="AL18" s="65" t="str">
        <f t="shared" ref="AL18:AL25" si="14">E18</f>
        <v>/27</v>
      </c>
      <c r="AN18" s="2">
        <f t="shared" si="8"/>
        <v>2</v>
      </c>
      <c r="BA18" s="2" t="str">
        <f>Disponibili!B18</f>
        <v>CASALE</v>
      </c>
      <c r="BB18" s="2" t="str">
        <f>Disponibili!A18</f>
        <v>D</v>
      </c>
      <c r="BG18" s="133"/>
      <c r="BH18" t="str">
        <f t="shared" si="0"/>
        <v/>
      </c>
      <c r="BI18" t="str">
        <f t="shared" si="0"/>
        <v/>
      </c>
      <c r="BJ18" t="str">
        <f t="shared" si="0"/>
        <v/>
      </c>
      <c r="BK18" t="str">
        <f t="shared" si="0"/>
        <v/>
      </c>
      <c r="BL18" t="str">
        <f t="shared" si="1"/>
        <v/>
      </c>
      <c r="BN18" t="str">
        <f t="shared" si="2"/>
        <v/>
      </c>
      <c r="BO18" t="str">
        <f t="shared" si="2"/>
        <v/>
      </c>
      <c r="BP18" t="str">
        <f t="shared" si="2"/>
        <v/>
      </c>
      <c r="BQ18" t="str">
        <f t="shared" si="2"/>
        <v/>
      </c>
      <c r="BR18" t="str">
        <f t="shared" si="3"/>
        <v/>
      </c>
      <c r="BT18" t="str">
        <f t="shared" si="4"/>
        <v/>
      </c>
      <c r="BU18" t="str">
        <f t="shared" si="4"/>
        <v/>
      </c>
      <c r="BV18" t="str">
        <f t="shared" si="4"/>
        <v/>
      </c>
      <c r="BW18" t="str">
        <f t="shared" si="4"/>
        <v/>
      </c>
      <c r="BX18" t="str">
        <f t="shared" si="5"/>
        <v/>
      </c>
      <c r="BZ18" t="str">
        <f t="shared" si="6"/>
        <v/>
      </c>
      <c r="CA18" t="str">
        <f t="shared" si="6"/>
        <v/>
      </c>
      <c r="CB18" t="str">
        <f t="shared" si="6"/>
        <v/>
      </c>
      <c r="CC18" t="str">
        <f t="shared" si="6"/>
        <v/>
      </c>
      <c r="CD18" s="134" t="str">
        <f t="shared" si="7"/>
        <v/>
      </c>
    </row>
    <row r="19" spans="1:82" x14ac:dyDescent="0.25">
      <c r="A19" s="70" t="s">
        <v>355</v>
      </c>
      <c r="B19" s="19" t="s">
        <v>11</v>
      </c>
      <c r="C19" s="19" t="s">
        <v>151</v>
      </c>
      <c r="D19" s="20">
        <v>2</v>
      </c>
      <c r="E19" s="51" t="s">
        <v>620</v>
      </c>
      <c r="F19" s="10" t="s">
        <v>620</v>
      </c>
      <c r="G19" s="70" t="s">
        <v>347</v>
      </c>
      <c r="H19" s="19" t="s">
        <v>11</v>
      </c>
      <c r="I19" s="19" t="s">
        <v>151</v>
      </c>
      <c r="J19" s="20">
        <v>1</v>
      </c>
      <c r="K19" s="51" t="s">
        <v>620</v>
      </c>
      <c r="L19" s="10" t="s">
        <v>235</v>
      </c>
      <c r="M19" s="70" t="s">
        <v>341</v>
      </c>
      <c r="N19" s="19" t="s">
        <v>11</v>
      </c>
      <c r="O19" s="19" t="s">
        <v>4</v>
      </c>
      <c r="P19" s="20">
        <v>1</v>
      </c>
      <c r="Q19" s="51" t="s">
        <v>235</v>
      </c>
      <c r="R19" s="10" t="s">
        <v>620</v>
      </c>
      <c r="S19" s="70" t="s">
        <v>410</v>
      </c>
      <c r="T19" s="19" t="s">
        <v>11</v>
      </c>
      <c r="U19" s="19" t="s">
        <v>22</v>
      </c>
      <c r="V19" s="20">
        <v>19</v>
      </c>
      <c r="W19" s="51" t="s">
        <v>620</v>
      </c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65" t="str">
        <f t="shared" si="12"/>
        <v>ELLERTSSON</v>
      </c>
      <c r="AI19" s="65" t="str">
        <f t="shared" si="12"/>
        <v>C</v>
      </c>
      <c r="AJ19" s="65" t="str">
        <f t="shared" si="13"/>
        <v>A.C. ZDENEK</v>
      </c>
      <c r="AL19" s="65" t="str">
        <f t="shared" si="14"/>
        <v>/28</v>
      </c>
      <c r="AN19" s="2">
        <f t="shared" si="8"/>
        <v>2</v>
      </c>
      <c r="BA19" s="2" t="str">
        <f>Disponibili!B19</f>
        <v>DE SILVESTRI</v>
      </c>
      <c r="BB19" s="2" t="str">
        <f>Disponibili!A19</f>
        <v>D</v>
      </c>
      <c r="BG19" s="133"/>
      <c r="BH19" t="str">
        <f t="shared" si="0"/>
        <v/>
      </c>
      <c r="BI19" t="str">
        <f t="shared" si="0"/>
        <v/>
      </c>
      <c r="BJ19" t="str">
        <f t="shared" si="0"/>
        <v/>
      </c>
      <c r="BK19" t="str">
        <f t="shared" si="0"/>
        <v/>
      </c>
      <c r="BL19" t="str">
        <f t="shared" si="1"/>
        <v/>
      </c>
      <c r="BN19" t="str">
        <f t="shared" si="2"/>
        <v/>
      </c>
      <c r="BO19" t="str">
        <f t="shared" si="2"/>
        <v/>
      </c>
      <c r="BP19" t="str">
        <f t="shared" si="2"/>
        <v/>
      </c>
      <c r="BQ19" t="str">
        <f t="shared" si="2"/>
        <v/>
      </c>
      <c r="BR19" t="str">
        <f t="shared" si="3"/>
        <v/>
      </c>
      <c r="BT19" t="str">
        <f t="shared" si="4"/>
        <v/>
      </c>
      <c r="BU19" t="str">
        <f t="shared" si="4"/>
        <v/>
      </c>
      <c r="BV19" t="str">
        <f t="shared" si="4"/>
        <v/>
      </c>
      <c r="BW19" t="str">
        <f t="shared" si="4"/>
        <v/>
      </c>
      <c r="BX19" t="str">
        <f t="shared" si="5"/>
        <v/>
      </c>
      <c r="BZ19" t="str">
        <f t="shared" si="6"/>
        <v/>
      </c>
      <c r="CA19" t="str">
        <f t="shared" si="6"/>
        <v/>
      </c>
      <c r="CB19" t="str">
        <f t="shared" si="6"/>
        <v/>
      </c>
      <c r="CC19" t="str">
        <f t="shared" si="6"/>
        <v/>
      </c>
      <c r="CD19" s="134" t="str">
        <f t="shared" si="7"/>
        <v/>
      </c>
    </row>
    <row r="20" spans="1:82" x14ac:dyDescent="0.25">
      <c r="A20" s="70" t="s">
        <v>226</v>
      </c>
      <c r="B20" s="19" t="s">
        <v>11</v>
      </c>
      <c r="C20" s="19" t="s">
        <v>5</v>
      </c>
      <c r="D20" s="20">
        <v>11</v>
      </c>
      <c r="E20" s="51" t="s">
        <v>235</v>
      </c>
      <c r="F20" s="10" t="s">
        <v>235</v>
      </c>
      <c r="G20" s="70" t="s">
        <v>129</v>
      </c>
      <c r="H20" s="19" t="s">
        <v>11</v>
      </c>
      <c r="I20" s="19" t="s">
        <v>20</v>
      </c>
      <c r="J20" s="20">
        <v>32</v>
      </c>
      <c r="K20" s="51" t="s">
        <v>235</v>
      </c>
      <c r="L20" s="10" t="s">
        <v>620</v>
      </c>
      <c r="M20" s="70" t="s">
        <v>183</v>
      </c>
      <c r="N20" s="19" t="s">
        <v>11</v>
      </c>
      <c r="O20" s="19" t="s">
        <v>27</v>
      </c>
      <c r="P20" s="20">
        <v>1</v>
      </c>
      <c r="Q20" s="51" t="s">
        <v>620</v>
      </c>
      <c r="R20" s="10" t="s">
        <v>235</v>
      </c>
      <c r="S20" s="70" t="s">
        <v>353</v>
      </c>
      <c r="T20" s="19" t="s">
        <v>11</v>
      </c>
      <c r="U20" s="19" t="s">
        <v>8</v>
      </c>
      <c r="V20" s="20">
        <v>13</v>
      </c>
      <c r="W20" s="51" t="s">
        <v>235</v>
      </c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65" t="str">
        <f t="shared" si="12"/>
        <v>KONE'</v>
      </c>
      <c r="AI20" s="65" t="str">
        <f t="shared" si="12"/>
        <v>C</v>
      </c>
      <c r="AJ20" s="65" t="str">
        <f t="shared" si="13"/>
        <v>A.C. ZDENEK</v>
      </c>
      <c r="AL20" s="65" t="str">
        <f t="shared" si="14"/>
        <v>/27</v>
      </c>
      <c r="AN20" s="2">
        <f t="shared" si="8"/>
        <v>11</v>
      </c>
      <c r="BA20" s="2" t="str">
        <f>Disponibili!B20</f>
        <v>HELLAND</v>
      </c>
      <c r="BB20" s="2" t="str">
        <f>Disponibili!A20</f>
        <v>D</v>
      </c>
      <c r="BG20" s="133"/>
      <c r="BH20" t="str">
        <f t="shared" si="0"/>
        <v/>
      </c>
      <c r="BI20" t="str">
        <f t="shared" si="0"/>
        <v/>
      </c>
      <c r="BJ20" t="str">
        <f t="shared" si="0"/>
        <v/>
      </c>
      <c r="BK20" t="str">
        <f t="shared" si="0"/>
        <v/>
      </c>
      <c r="BL20" t="str">
        <f t="shared" si="1"/>
        <v/>
      </c>
      <c r="BN20" t="str">
        <f t="shared" si="2"/>
        <v/>
      </c>
      <c r="BO20" t="str">
        <f t="shared" si="2"/>
        <v/>
      </c>
      <c r="BP20" t="str">
        <f t="shared" si="2"/>
        <v/>
      </c>
      <c r="BQ20" t="str">
        <f t="shared" si="2"/>
        <v/>
      </c>
      <c r="BR20" t="str">
        <f t="shared" si="3"/>
        <v/>
      </c>
      <c r="BT20" t="str">
        <f t="shared" si="4"/>
        <v/>
      </c>
      <c r="BU20" t="str">
        <f t="shared" si="4"/>
        <v/>
      </c>
      <c r="BV20" t="str">
        <f t="shared" si="4"/>
        <v/>
      </c>
      <c r="BW20" t="str">
        <f t="shared" si="4"/>
        <v/>
      </c>
      <c r="BX20" t="str">
        <f t="shared" si="5"/>
        <v/>
      </c>
      <c r="BZ20" t="str">
        <f t="shared" si="6"/>
        <v/>
      </c>
      <c r="CA20" t="str">
        <f t="shared" si="6"/>
        <v/>
      </c>
      <c r="CB20" t="str">
        <f t="shared" si="6"/>
        <v/>
      </c>
      <c r="CC20" t="str">
        <f t="shared" si="6"/>
        <v/>
      </c>
      <c r="CD20" s="134" t="str">
        <f t="shared" si="7"/>
        <v/>
      </c>
    </row>
    <row r="21" spans="1:82" x14ac:dyDescent="0.25">
      <c r="A21" s="70" t="s">
        <v>191</v>
      </c>
      <c r="B21" s="19" t="s">
        <v>11</v>
      </c>
      <c r="C21" s="19" t="s">
        <v>22</v>
      </c>
      <c r="D21" s="20">
        <v>1</v>
      </c>
      <c r="E21" s="51" t="s">
        <v>235</v>
      </c>
      <c r="F21" s="10" t="s">
        <v>620</v>
      </c>
      <c r="G21" s="70" t="s">
        <v>461</v>
      </c>
      <c r="H21" s="19" t="s">
        <v>11</v>
      </c>
      <c r="I21" s="19" t="s">
        <v>134</v>
      </c>
      <c r="J21" s="20">
        <v>8</v>
      </c>
      <c r="K21" s="51" t="s">
        <v>620</v>
      </c>
      <c r="L21" s="10" t="s">
        <v>235</v>
      </c>
      <c r="M21" s="70" t="s">
        <v>164</v>
      </c>
      <c r="N21" s="19" t="s">
        <v>11</v>
      </c>
      <c r="O21" s="19" t="s">
        <v>10</v>
      </c>
      <c r="P21" s="20">
        <v>1</v>
      </c>
      <c r="Q21" s="51" t="s">
        <v>235</v>
      </c>
      <c r="R21" s="10" t="s">
        <v>620</v>
      </c>
      <c r="S21" s="70" t="s">
        <v>220</v>
      </c>
      <c r="T21" s="19" t="s">
        <v>11</v>
      </c>
      <c r="U21" s="19" t="s">
        <v>21</v>
      </c>
      <c r="V21" s="20">
        <v>61</v>
      </c>
      <c r="W21" s="51" t="s">
        <v>620</v>
      </c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65" t="str">
        <f t="shared" si="12"/>
        <v>ODGAARD</v>
      </c>
      <c r="AI21" s="65" t="str">
        <f t="shared" si="12"/>
        <v>C</v>
      </c>
      <c r="AJ21" s="65" t="str">
        <f t="shared" si="13"/>
        <v>A.C. ZDENEK</v>
      </c>
      <c r="AL21" s="65" t="str">
        <f t="shared" si="14"/>
        <v>/27</v>
      </c>
      <c r="AN21" s="2">
        <f t="shared" si="8"/>
        <v>1</v>
      </c>
      <c r="BA21" s="2" t="str">
        <f>Disponibili!B21</f>
        <v>DOSSENA</v>
      </c>
      <c r="BB21" s="2" t="str">
        <f>Disponibili!A21</f>
        <v>D</v>
      </c>
      <c r="BG21" s="133"/>
      <c r="BH21" t="str">
        <f t="shared" si="0"/>
        <v/>
      </c>
      <c r="BI21" t="str">
        <f t="shared" si="0"/>
        <v/>
      </c>
      <c r="BJ21" t="str">
        <f t="shared" si="0"/>
        <v/>
      </c>
      <c r="BK21" t="str">
        <f t="shared" si="0"/>
        <v/>
      </c>
      <c r="BL21" t="str">
        <f t="shared" si="1"/>
        <v/>
      </c>
      <c r="BN21" t="str">
        <f t="shared" si="2"/>
        <v/>
      </c>
      <c r="BO21" t="str">
        <f t="shared" si="2"/>
        <v/>
      </c>
      <c r="BP21" t="str">
        <f t="shared" si="2"/>
        <v/>
      </c>
      <c r="BQ21" t="str">
        <f t="shared" si="2"/>
        <v/>
      </c>
      <c r="BR21" t="str">
        <f t="shared" si="3"/>
        <v/>
      </c>
      <c r="BT21" t="str">
        <f t="shared" si="4"/>
        <v/>
      </c>
      <c r="BU21" t="str">
        <f t="shared" si="4"/>
        <v/>
      </c>
      <c r="BV21" t="str">
        <f t="shared" si="4"/>
        <v/>
      </c>
      <c r="BW21" t="str">
        <f t="shared" si="4"/>
        <v/>
      </c>
      <c r="BX21" t="str">
        <f t="shared" si="5"/>
        <v/>
      </c>
      <c r="BZ21" t="str">
        <f t="shared" si="6"/>
        <v/>
      </c>
      <c r="CA21" t="str">
        <f t="shared" si="6"/>
        <v/>
      </c>
      <c r="CB21" t="str">
        <f t="shared" si="6"/>
        <v/>
      </c>
      <c r="CC21" t="str">
        <f t="shared" si="6"/>
        <v/>
      </c>
      <c r="CD21" s="134" t="str">
        <f t="shared" si="7"/>
        <v/>
      </c>
    </row>
    <row r="22" spans="1:82" x14ac:dyDescent="0.25">
      <c r="A22" s="70" t="s">
        <v>489</v>
      </c>
      <c r="B22" s="19" t="s">
        <v>11</v>
      </c>
      <c r="C22" s="19" t="s">
        <v>22</v>
      </c>
      <c r="D22" s="20">
        <v>3</v>
      </c>
      <c r="E22" s="51" t="s">
        <v>620</v>
      </c>
      <c r="F22" s="10" t="s">
        <v>620</v>
      </c>
      <c r="G22" s="70" t="s">
        <v>583</v>
      </c>
      <c r="H22" s="19" t="s">
        <v>11</v>
      </c>
      <c r="I22" s="19" t="s">
        <v>193</v>
      </c>
      <c r="J22" s="20">
        <v>25</v>
      </c>
      <c r="K22" s="51" t="s">
        <v>620</v>
      </c>
      <c r="L22" s="10" t="s">
        <v>235</v>
      </c>
      <c r="M22" s="70" t="s">
        <v>166</v>
      </c>
      <c r="N22" s="19" t="s">
        <v>11</v>
      </c>
      <c r="O22" s="19" t="s">
        <v>151</v>
      </c>
      <c r="P22" s="20">
        <v>1</v>
      </c>
      <c r="Q22" s="51" t="s">
        <v>235</v>
      </c>
      <c r="R22" s="10" t="s">
        <v>235</v>
      </c>
      <c r="S22" s="70" t="s">
        <v>495</v>
      </c>
      <c r="T22" s="19" t="s">
        <v>11</v>
      </c>
      <c r="U22" s="19" t="s">
        <v>193</v>
      </c>
      <c r="V22" s="20">
        <v>9</v>
      </c>
      <c r="W22" s="51" t="s">
        <v>235</v>
      </c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65" t="str">
        <f t="shared" si="12"/>
        <v>ROWE</v>
      </c>
      <c r="AI22" s="65" t="str">
        <f t="shared" si="12"/>
        <v>C</v>
      </c>
      <c r="AJ22" s="65" t="str">
        <f t="shared" si="13"/>
        <v>A.C. ZDENEK</v>
      </c>
      <c r="AL22" s="65" t="str">
        <f t="shared" si="14"/>
        <v>/28</v>
      </c>
      <c r="AN22" s="2">
        <f t="shared" si="8"/>
        <v>3</v>
      </c>
      <c r="BA22" s="2" t="str">
        <f>Disponibili!B22</f>
        <v>IDRISSI</v>
      </c>
      <c r="BB22" s="2" t="str">
        <f>Disponibili!A22</f>
        <v>D</v>
      </c>
      <c r="BG22" s="133"/>
      <c r="BH22" t="str">
        <f t="shared" si="0"/>
        <v/>
      </c>
      <c r="BI22" t="str">
        <f t="shared" si="0"/>
        <v/>
      </c>
      <c r="BJ22" t="str">
        <f t="shared" si="0"/>
        <v/>
      </c>
      <c r="BK22" t="str">
        <f t="shared" si="0"/>
        <v/>
      </c>
      <c r="BL22" t="str">
        <f t="shared" si="1"/>
        <v/>
      </c>
      <c r="BN22" t="str">
        <f t="shared" si="2"/>
        <v/>
      </c>
      <c r="BO22" t="str">
        <f t="shared" si="2"/>
        <v/>
      </c>
      <c r="BP22" t="str">
        <f t="shared" si="2"/>
        <v/>
      </c>
      <c r="BQ22" t="str">
        <f t="shared" si="2"/>
        <v/>
      </c>
      <c r="BR22" t="str">
        <f t="shared" si="3"/>
        <v/>
      </c>
      <c r="BT22" t="str">
        <f t="shared" si="4"/>
        <v/>
      </c>
      <c r="BU22" t="str">
        <f t="shared" si="4"/>
        <v/>
      </c>
      <c r="BV22" t="str">
        <f t="shared" si="4"/>
        <v/>
      </c>
      <c r="BW22" t="str">
        <f t="shared" si="4"/>
        <v/>
      </c>
      <c r="BX22" t="str">
        <f t="shared" si="5"/>
        <v/>
      </c>
      <c r="BZ22" t="str">
        <f t="shared" si="6"/>
        <v/>
      </c>
      <c r="CA22" t="str">
        <f t="shared" si="6"/>
        <v/>
      </c>
      <c r="CB22" t="str">
        <f t="shared" si="6"/>
        <v/>
      </c>
      <c r="CC22" t="str">
        <f t="shared" si="6"/>
        <v/>
      </c>
      <c r="CD22" s="134" t="str">
        <f t="shared" si="7"/>
        <v/>
      </c>
    </row>
    <row r="23" spans="1:82" x14ac:dyDescent="0.25">
      <c r="A23" s="70" t="s">
        <v>429</v>
      </c>
      <c r="B23" s="19" t="s">
        <v>11</v>
      </c>
      <c r="C23" s="19" t="s">
        <v>247</v>
      </c>
      <c r="D23" s="20">
        <v>1</v>
      </c>
      <c r="E23" s="51" t="s">
        <v>620</v>
      </c>
      <c r="F23" s="10" t="s">
        <v>235</v>
      </c>
      <c r="G23" s="70" t="s">
        <v>511</v>
      </c>
      <c r="H23" s="19" t="s">
        <v>11</v>
      </c>
      <c r="I23" s="19" t="s">
        <v>8</v>
      </c>
      <c r="J23" s="20">
        <v>2</v>
      </c>
      <c r="K23" s="51" t="s">
        <v>235</v>
      </c>
      <c r="L23" s="10" t="s">
        <v>620</v>
      </c>
      <c r="M23" s="70" t="s">
        <v>499</v>
      </c>
      <c r="N23" s="19" t="s">
        <v>11</v>
      </c>
      <c r="O23" s="19" t="s">
        <v>247</v>
      </c>
      <c r="P23" s="20">
        <v>1</v>
      </c>
      <c r="Q23" s="51" t="s">
        <v>620</v>
      </c>
      <c r="R23" s="10" t="s">
        <v>620</v>
      </c>
      <c r="S23" s="70" t="s">
        <v>476</v>
      </c>
      <c r="T23" s="19" t="s">
        <v>11</v>
      </c>
      <c r="U23" s="19" t="s">
        <v>7</v>
      </c>
      <c r="V23" s="20">
        <v>9</v>
      </c>
      <c r="W23" s="51" t="s">
        <v>620</v>
      </c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65" t="str">
        <f t="shared" si="12"/>
        <v>VOLPATO</v>
      </c>
      <c r="AI23" s="65" t="str">
        <f t="shared" si="12"/>
        <v>C</v>
      </c>
      <c r="AJ23" s="65" t="str">
        <f t="shared" si="13"/>
        <v>A.C. ZDENEK</v>
      </c>
      <c r="AL23" s="65" t="str">
        <f t="shared" si="14"/>
        <v>/28</v>
      </c>
      <c r="AN23" s="2">
        <f t="shared" si="8"/>
        <v>1</v>
      </c>
      <c r="BA23" s="2" t="str">
        <f>Disponibili!B23</f>
        <v>OBERT</v>
      </c>
      <c r="BB23" s="2" t="str">
        <f>Disponibili!A23</f>
        <v>D</v>
      </c>
      <c r="BG23" s="133"/>
      <c r="BH23" t="str">
        <f t="shared" si="0"/>
        <v/>
      </c>
      <c r="BI23" t="str">
        <f t="shared" si="0"/>
        <v/>
      </c>
      <c r="BJ23" t="str">
        <f t="shared" si="0"/>
        <v/>
      </c>
      <c r="BK23" t="str">
        <f t="shared" si="0"/>
        <v/>
      </c>
      <c r="BL23" t="str">
        <f t="shared" si="1"/>
        <v/>
      </c>
      <c r="BN23" t="str">
        <f t="shared" si="2"/>
        <v/>
      </c>
      <c r="BO23" t="str">
        <f t="shared" si="2"/>
        <v/>
      </c>
      <c r="BP23" t="str">
        <f t="shared" si="2"/>
        <v/>
      </c>
      <c r="BQ23" t="str">
        <f t="shared" si="2"/>
        <v/>
      </c>
      <c r="BR23" t="str">
        <f t="shared" si="3"/>
        <v/>
      </c>
      <c r="BT23" t="str">
        <f t="shared" si="4"/>
        <v/>
      </c>
      <c r="BU23" t="str">
        <f t="shared" si="4"/>
        <v/>
      </c>
      <c r="BV23" t="str">
        <f t="shared" si="4"/>
        <v/>
      </c>
      <c r="BW23" t="str">
        <f t="shared" si="4"/>
        <v/>
      </c>
      <c r="BX23" t="str">
        <f t="shared" si="5"/>
        <v/>
      </c>
      <c r="BZ23" t="str">
        <f t="shared" si="6"/>
        <v/>
      </c>
      <c r="CA23" t="str">
        <f t="shared" si="6"/>
        <v/>
      </c>
      <c r="CB23" t="str">
        <f t="shared" si="6"/>
        <v/>
      </c>
      <c r="CC23" t="str">
        <f t="shared" si="6"/>
        <v/>
      </c>
      <c r="CD23" s="134" t="str">
        <f t="shared" si="7"/>
        <v/>
      </c>
    </row>
    <row r="24" spans="1:82" x14ac:dyDescent="0.25">
      <c r="A24" s="70" t="s">
        <v>60</v>
      </c>
      <c r="B24" s="19" t="s">
        <v>11</v>
      </c>
      <c r="C24" s="19" t="s">
        <v>7</v>
      </c>
      <c r="D24" s="20">
        <v>1</v>
      </c>
      <c r="E24" s="51" t="s">
        <v>620</v>
      </c>
      <c r="F24" s="10" t="s">
        <v>620</v>
      </c>
      <c r="G24" s="70" t="s">
        <v>523</v>
      </c>
      <c r="H24" s="19" t="s">
        <v>11</v>
      </c>
      <c r="I24" s="19" t="s">
        <v>20</v>
      </c>
      <c r="J24" s="20">
        <v>15</v>
      </c>
      <c r="K24" s="51" t="s">
        <v>620</v>
      </c>
      <c r="L24" s="10" t="s">
        <v>620</v>
      </c>
      <c r="M24" s="70" t="s">
        <v>75</v>
      </c>
      <c r="N24" s="19" t="s">
        <v>11</v>
      </c>
      <c r="O24" s="19" t="s">
        <v>5</v>
      </c>
      <c r="P24" s="20">
        <v>1</v>
      </c>
      <c r="Q24" s="51" t="s">
        <v>620</v>
      </c>
      <c r="R24" s="10" t="s">
        <v>235</v>
      </c>
      <c r="S24" s="70" t="s">
        <v>332</v>
      </c>
      <c r="T24" s="19" t="s">
        <v>11</v>
      </c>
      <c r="U24" s="19" t="s">
        <v>26</v>
      </c>
      <c r="V24" s="20">
        <v>9</v>
      </c>
      <c r="W24" s="51" t="s">
        <v>235</v>
      </c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65" t="str">
        <f t="shared" si="12"/>
        <v>ZIELINSKI</v>
      </c>
      <c r="AI24" s="65" t="str">
        <f t="shared" si="12"/>
        <v>C</v>
      </c>
      <c r="AJ24" s="65" t="str">
        <f t="shared" si="13"/>
        <v>A.C. ZDENEK</v>
      </c>
      <c r="AL24" s="65" t="str">
        <f t="shared" si="14"/>
        <v>/28</v>
      </c>
      <c r="AN24" s="2">
        <f t="shared" si="8"/>
        <v>1</v>
      </c>
      <c r="BA24" s="2" t="str">
        <f>Disponibili!B24</f>
        <v>RATERINK</v>
      </c>
      <c r="BB24" s="2" t="str">
        <f>Disponibili!A24</f>
        <v>D</v>
      </c>
      <c r="BG24" s="133"/>
      <c r="BH24" t="str">
        <f t="shared" si="0"/>
        <v/>
      </c>
      <c r="BI24" t="str">
        <f t="shared" si="0"/>
        <v/>
      </c>
      <c r="BJ24" t="str">
        <f t="shared" si="0"/>
        <v/>
      </c>
      <c r="BK24" t="str">
        <f t="shared" si="0"/>
        <v/>
      </c>
      <c r="BL24" t="str">
        <f t="shared" si="1"/>
        <v/>
      </c>
      <c r="BN24" t="str">
        <f t="shared" si="2"/>
        <v/>
      </c>
      <c r="BO24" t="str">
        <f t="shared" si="2"/>
        <v/>
      </c>
      <c r="BP24" t="str">
        <f t="shared" si="2"/>
        <v/>
      </c>
      <c r="BQ24" t="str">
        <f t="shared" si="2"/>
        <v/>
      </c>
      <c r="BR24" t="str">
        <f t="shared" si="3"/>
        <v/>
      </c>
      <c r="BT24" t="str">
        <f t="shared" si="4"/>
        <v/>
      </c>
      <c r="BU24" t="str">
        <f t="shared" si="4"/>
        <v/>
      </c>
      <c r="BV24" t="str">
        <f t="shared" si="4"/>
        <v/>
      </c>
      <c r="BW24" t="str">
        <f t="shared" si="4"/>
        <v/>
      </c>
      <c r="BX24" t="str">
        <f t="shared" si="5"/>
        <v/>
      </c>
      <c r="BZ24" t="str">
        <f t="shared" si="6"/>
        <v/>
      </c>
      <c r="CA24" t="str">
        <f t="shared" si="6"/>
        <v/>
      </c>
      <c r="CB24" t="str">
        <f t="shared" si="6"/>
        <v/>
      </c>
      <c r="CC24" t="str">
        <f t="shared" si="6"/>
        <v/>
      </c>
      <c r="CD24" s="134" t="str">
        <f t="shared" si="7"/>
        <v/>
      </c>
    </row>
    <row r="25" spans="1:82" x14ac:dyDescent="0.25">
      <c r="A25" s="70"/>
      <c r="B25" s="19" t="s">
        <v>0</v>
      </c>
      <c r="C25" s="19" t="s">
        <v>0</v>
      </c>
      <c r="D25" s="20"/>
      <c r="E25" s="51"/>
      <c r="F25" s="10" t="s">
        <v>602</v>
      </c>
      <c r="G25" s="70"/>
      <c r="H25" s="19" t="s">
        <v>0</v>
      </c>
      <c r="I25" s="19" t="s">
        <v>0</v>
      </c>
      <c r="J25" s="20"/>
      <c r="K25" s="51"/>
      <c r="L25" s="10" t="s">
        <v>620</v>
      </c>
      <c r="M25" s="70" t="s">
        <v>52</v>
      </c>
      <c r="N25" s="19" t="s">
        <v>11</v>
      </c>
      <c r="O25" s="19" t="s">
        <v>10</v>
      </c>
      <c r="P25" s="20">
        <v>50</v>
      </c>
      <c r="Q25" s="51" t="s">
        <v>620</v>
      </c>
      <c r="R25" s="10" t="s">
        <v>235</v>
      </c>
      <c r="S25" s="70" t="s">
        <v>511</v>
      </c>
      <c r="T25" s="19" t="s">
        <v>11</v>
      </c>
      <c r="U25" s="19" t="s">
        <v>8</v>
      </c>
      <c r="V25" s="20">
        <v>19</v>
      </c>
      <c r="W25" s="51" t="s">
        <v>235</v>
      </c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65">
        <f t="shared" si="12"/>
        <v>0</v>
      </c>
      <c r="AI25" s="65" t="str">
        <f t="shared" si="12"/>
        <v/>
      </c>
      <c r="AJ25" s="65" t="str">
        <f t="shared" si="13"/>
        <v>A.C. ZDENEK</v>
      </c>
      <c r="AL25" s="65">
        <f t="shared" si="14"/>
        <v>0</v>
      </c>
      <c r="AN25" s="2">
        <f t="shared" si="8"/>
        <v>0</v>
      </c>
      <c r="BA25" s="2" t="str">
        <f>Disponibili!B25</f>
        <v>RODRIGUEZ JU.</v>
      </c>
      <c r="BB25" s="2" t="str">
        <f>Disponibili!A25</f>
        <v>D</v>
      </c>
      <c r="BG25" s="133"/>
      <c r="BH25" t="str">
        <f t="shared" si="0"/>
        <v/>
      </c>
      <c r="BI25" t="str">
        <f t="shared" si="0"/>
        <v/>
      </c>
      <c r="BJ25" t="str">
        <f t="shared" si="0"/>
        <v/>
      </c>
      <c r="BK25" t="str">
        <f t="shared" si="0"/>
        <v/>
      </c>
      <c r="BL25" t="str">
        <f t="shared" si="1"/>
        <v/>
      </c>
      <c r="BN25" t="str">
        <f t="shared" si="2"/>
        <v/>
      </c>
      <c r="BO25" t="str">
        <f t="shared" si="2"/>
        <v/>
      </c>
      <c r="BP25" t="str">
        <f t="shared" si="2"/>
        <v/>
      </c>
      <c r="BQ25" t="str">
        <f t="shared" si="2"/>
        <v/>
      </c>
      <c r="BR25" t="str">
        <f t="shared" si="3"/>
        <v/>
      </c>
      <c r="BT25" t="str">
        <f t="shared" si="4"/>
        <v/>
      </c>
      <c r="BU25" t="str">
        <f t="shared" si="4"/>
        <v/>
      </c>
      <c r="BV25" t="str">
        <f t="shared" si="4"/>
        <v/>
      </c>
      <c r="BW25" t="str">
        <f t="shared" si="4"/>
        <v/>
      </c>
      <c r="BX25" t="str">
        <f t="shared" si="5"/>
        <v/>
      </c>
      <c r="BZ25" t="str">
        <f t="shared" si="6"/>
        <v/>
      </c>
      <c r="CA25" t="str">
        <f t="shared" si="6"/>
        <v/>
      </c>
      <c r="CB25" t="str">
        <f t="shared" si="6"/>
        <v/>
      </c>
      <c r="CC25" t="str">
        <f t="shared" si="6"/>
        <v/>
      </c>
      <c r="CD25" s="134" t="str">
        <f t="shared" si="7"/>
        <v/>
      </c>
    </row>
    <row r="26" spans="1:82" ht="13" thickBot="1" x14ac:dyDescent="0.3">
      <c r="A26" s="71"/>
      <c r="B26" s="67" t="s">
        <v>0</v>
      </c>
      <c r="C26" s="67" t="s">
        <v>0</v>
      </c>
      <c r="D26" s="68"/>
      <c r="E26" s="153" t="s">
        <v>0</v>
      </c>
      <c r="F26" s="69" t="s">
        <v>0</v>
      </c>
      <c r="G26" s="71"/>
      <c r="H26" s="67" t="s">
        <v>0</v>
      </c>
      <c r="I26" s="67" t="s">
        <v>0</v>
      </c>
      <c r="J26" s="68"/>
      <c r="K26" s="153" t="s">
        <v>0</v>
      </c>
      <c r="L26" s="69" t="s">
        <v>0</v>
      </c>
      <c r="M26" s="71"/>
      <c r="N26" s="67" t="s">
        <v>0</v>
      </c>
      <c r="O26" s="67" t="s">
        <v>0</v>
      </c>
      <c r="P26" s="68"/>
      <c r="Q26" s="153" t="s">
        <v>0</v>
      </c>
      <c r="R26" s="69" t="s">
        <v>0</v>
      </c>
      <c r="S26" s="71"/>
      <c r="T26" s="67" t="s">
        <v>0</v>
      </c>
      <c r="U26" s="67" t="s">
        <v>0</v>
      </c>
      <c r="V26" s="68"/>
      <c r="W26" s="153" t="s">
        <v>0</v>
      </c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N26" s="2">
        <f t="shared" si="8"/>
        <v>0</v>
      </c>
      <c r="BA26" s="2" t="str">
        <f>Disponibili!B26</f>
        <v>ZAPPA</v>
      </c>
      <c r="BB26" s="2" t="str">
        <f>Disponibili!A26</f>
        <v>D</v>
      </c>
      <c r="BG26" s="133"/>
      <c r="BH26" t="str">
        <f t="shared" si="0"/>
        <v/>
      </c>
      <c r="BI26" t="str">
        <f t="shared" si="0"/>
        <v/>
      </c>
      <c r="BJ26" t="str">
        <f t="shared" si="0"/>
        <v/>
      </c>
      <c r="BK26" t="str">
        <f t="shared" si="0"/>
        <v/>
      </c>
      <c r="BL26" t="str">
        <f t="shared" si="1"/>
        <v/>
      </c>
      <c r="BN26" t="str">
        <f t="shared" si="2"/>
        <v/>
      </c>
      <c r="BO26" t="str">
        <f t="shared" si="2"/>
        <v/>
      </c>
      <c r="BP26" t="str">
        <f t="shared" si="2"/>
        <v/>
      </c>
      <c r="BQ26" t="str">
        <f t="shared" si="2"/>
        <v/>
      </c>
      <c r="BR26" t="str">
        <f t="shared" si="3"/>
        <v/>
      </c>
      <c r="BT26" t="str">
        <f t="shared" si="4"/>
        <v/>
      </c>
      <c r="BU26" t="str">
        <f t="shared" si="4"/>
        <v/>
      </c>
      <c r="BV26" t="str">
        <f t="shared" si="4"/>
        <v/>
      </c>
      <c r="BW26" t="str">
        <f t="shared" si="4"/>
        <v/>
      </c>
      <c r="BX26" t="str">
        <f t="shared" si="5"/>
        <v/>
      </c>
      <c r="BZ26" t="str">
        <f t="shared" si="6"/>
        <v/>
      </c>
      <c r="CA26" t="str">
        <f t="shared" si="6"/>
        <v/>
      </c>
      <c r="CB26" t="str">
        <f t="shared" si="6"/>
        <v/>
      </c>
      <c r="CC26" t="str">
        <f t="shared" si="6"/>
        <v/>
      </c>
      <c r="CD26" s="134" t="str">
        <f t="shared" si="7"/>
        <v/>
      </c>
    </row>
    <row r="27" spans="1:82" ht="13" thickTop="1" x14ac:dyDescent="0.25">
      <c r="A27" s="70" t="s">
        <v>441</v>
      </c>
      <c r="B27" s="63" t="s">
        <v>12</v>
      </c>
      <c r="C27" s="63" t="s">
        <v>247</v>
      </c>
      <c r="D27" s="64">
        <v>77</v>
      </c>
      <c r="E27" s="154" t="s">
        <v>620</v>
      </c>
      <c r="F27" s="10" t="s">
        <v>620</v>
      </c>
      <c r="G27" s="70" t="s">
        <v>445</v>
      </c>
      <c r="H27" s="63" t="s">
        <v>12</v>
      </c>
      <c r="I27" s="63" t="s">
        <v>21</v>
      </c>
      <c r="J27" s="64">
        <v>8</v>
      </c>
      <c r="K27" s="154" t="s">
        <v>620</v>
      </c>
      <c r="L27" s="10" t="s">
        <v>620</v>
      </c>
      <c r="M27" s="70" t="s">
        <v>526</v>
      </c>
      <c r="N27" s="63" t="s">
        <v>12</v>
      </c>
      <c r="O27" s="63" t="s">
        <v>150</v>
      </c>
      <c r="P27" s="64">
        <v>1</v>
      </c>
      <c r="Q27" s="154" t="s">
        <v>620</v>
      </c>
      <c r="R27" s="10" t="s">
        <v>620</v>
      </c>
      <c r="S27" s="70" t="s">
        <v>434</v>
      </c>
      <c r="T27" s="63" t="s">
        <v>12</v>
      </c>
      <c r="U27" s="63" t="s">
        <v>239</v>
      </c>
      <c r="V27" s="64">
        <v>11</v>
      </c>
      <c r="W27" s="154" t="s">
        <v>620</v>
      </c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65" t="str">
        <f t="shared" ref="AH27:AI31" si="15">A27</f>
        <v>BERARDI</v>
      </c>
      <c r="AI27" s="65" t="str">
        <f t="shared" si="15"/>
        <v>A</v>
      </c>
      <c r="AJ27" s="65" t="str">
        <f>A$4</f>
        <v>A.C. ZDENEK</v>
      </c>
      <c r="AL27" s="65" t="str">
        <f>E27</f>
        <v>/28</v>
      </c>
      <c r="AN27" s="2">
        <f t="shared" si="8"/>
        <v>77</v>
      </c>
      <c r="BA27" s="2" t="str">
        <f>Disponibili!B27</f>
        <v>ZE PEDRO</v>
      </c>
      <c r="BB27" s="2" t="str">
        <f>Disponibili!A27</f>
        <v>D</v>
      </c>
      <c r="BG27" s="133"/>
      <c r="BH27" t="str">
        <f t="shared" si="0"/>
        <v/>
      </c>
      <c r="BI27" t="str">
        <f t="shared" si="0"/>
        <v/>
      </c>
      <c r="BJ27" t="str">
        <f t="shared" si="0"/>
        <v/>
      </c>
      <c r="BK27" t="str">
        <f t="shared" si="0"/>
        <v/>
      </c>
      <c r="BL27" t="str">
        <f t="shared" si="1"/>
        <v/>
      </c>
      <c r="BN27" t="str">
        <f t="shared" si="2"/>
        <v/>
      </c>
      <c r="BO27" t="str">
        <f t="shared" si="2"/>
        <v/>
      </c>
      <c r="BP27" t="str">
        <f t="shared" si="2"/>
        <v/>
      </c>
      <c r="BQ27" t="str">
        <f t="shared" si="2"/>
        <v/>
      </c>
      <c r="BR27" t="str">
        <f t="shared" si="3"/>
        <v/>
      </c>
      <c r="BT27" t="str">
        <f t="shared" si="4"/>
        <v/>
      </c>
      <c r="BU27" t="str">
        <f t="shared" si="4"/>
        <v/>
      </c>
      <c r="BV27" t="str">
        <f t="shared" si="4"/>
        <v/>
      </c>
      <c r="BW27" t="str">
        <f t="shared" si="4"/>
        <v/>
      </c>
      <c r="BX27" t="str">
        <f t="shared" si="5"/>
        <v/>
      </c>
      <c r="BZ27" t="str">
        <f t="shared" si="6"/>
        <v/>
      </c>
      <c r="CA27" t="str">
        <f t="shared" si="6"/>
        <v/>
      </c>
      <c r="CB27" t="str">
        <f t="shared" si="6"/>
        <v/>
      </c>
      <c r="CC27" t="str">
        <f t="shared" si="6"/>
        <v/>
      </c>
      <c r="CD27" s="134" t="str">
        <f t="shared" si="7"/>
        <v/>
      </c>
    </row>
    <row r="28" spans="1:82" x14ac:dyDescent="0.25">
      <c r="A28" s="70" t="s">
        <v>141</v>
      </c>
      <c r="B28" s="19" t="s">
        <v>12</v>
      </c>
      <c r="C28" s="19" t="s">
        <v>26</v>
      </c>
      <c r="D28" s="20">
        <v>38</v>
      </c>
      <c r="E28" s="51" t="s">
        <v>235</v>
      </c>
      <c r="F28" s="10" t="s">
        <v>620</v>
      </c>
      <c r="G28" s="70" t="s">
        <v>205</v>
      </c>
      <c r="H28" s="19" t="s">
        <v>12</v>
      </c>
      <c r="I28" s="19" t="s">
        <v>51</v>
      </c>
      <c r="J28" s="20">
        <v>10</v>
      </c>
      <c r="K28" s="51" t="s">
        <v>620</v>
      </c>
      <c r="L28" s="10" t="s">
        <v>620</v>
      </c>
      <c r="M28" s="70" t="s">
        <v>529</v>
      </c>
      <c r="N28" s="19" t="s">
        <v>12</v>
      </c>
      <c r="O28" s="19" t="s">
        <v>134</v>
      </c>
      <c r="P28" s="20">
        <v>1</v>
      </c>
      <c r="Q28" s="51" t="s">
        <v>620</v>
      </c>
      <c r="R28" s="10" t="s">
        <v>235</v>
      </c>
      <c r="S28" s="70" t="s">
        <v>139</v>
      </c>
      <c r="T28" s="19" t="s">
        <v>12</v>
      </c>
      <c r="U28" s="19" t="s">
        <v>151</v>
      </c>
      <c r="V28" s="20">
        <v>19</v>
      </c>
      <c r="W28" s="51" t="s">
        <v>235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65" t="str">
        <f t="shared" si="15"/>
        <v>DE KETELAERE</v>
      </c>
      <c r="AI28" s="65" t="str">
        <f t="shared" si="15"/>
        <v>A</v>
      </c>
      <c r="AJ28" s="65" t="str">
        <f>A$4</f>
        <v>A.C. ZDENEK</v>
      </c>
      <c r="AL28" s="65" t="str">
        <f>E28</f>
        <v>/27</v>
      </c>
      <c r="AN28" s="2">
        <f t="shared" si="8"/>
        <v>38</v>
      </c>
      <c r="BA28" s="2" t="str">
        <f>Disponibili!B28</f>
        <v>DIEGO CARLOS</v>
      </c>
      <c r="BB28" s="2" t="str">
        <f>Disponibili!A28</f>
        <v>D</v>
      </c>
      <c r="BG28" s="133"/>
      <c r="BH28" t="str">
        <f t="shared" si="0"/>
        <v/>
      </c>
      <c r="BI28" t="str">
        <f t="shared" si="0"/>
        <v/>
      </c>
      <c r="BJ28" t="str">
        <f t="shared" si="0"/>
        <v/>
      </c>
      <c r="BK28" t="str">
        <f t="shared" si="0"/>
        <v/>
      </c>
      <c r="BL28" t="str">
        <f t="shared" si="1"/>
        <v/>
      </c>
      <c r="BN28" t="str">
        <f t="shared" si="2"/>
        <v/>
      </c>
      <c r="BO28" t="str">
        <f t="shared" si="2"/>
        <v/>
      </c>
      <c r="BP28" t="str">
        <f t="shared" si="2"/>
        <v/>
      </c>
      <c r="BQ28" t="str">
        <f t="shared" si="2"/>
        <v/>
      </c>
      <c r="BR28" t="str">
        <f t="shared" si="3"/>
        <v/>
      </c>
      <c r="BT28" t="str">
        <f t="shared" si="4"/>
        <v/>
      </c>
      <c r="BU28" t="str">
        <f t="shared" si="4"/>
        <v/>
      </c>
      <c r="BV28" t="str">
        <f t="shared" si="4"/>
        <v/>
      </c>
      <c r="BW28" t="str">
        <f t="shared" si="4"/>
        <v/>
      </c>
      <c r="BX28" t="str">
        <f t="shared" si="5"/>
        <v/>
      </c>
      <c r="BZ28" t="str">
        <f t="shared" si="6"/>
        <v/>
      </c>
      <c r="CA28" t="str">
        <f t="shared" si="6"/>
        <v/>
      </c>
      <c r="CB28" t="str">
        <f t="shared" si="6"/>
        <v/>
      </c>
      <c r="CC28" t="str">
        <f t="shared" si="6"/>
        <v/>
      </c>
      <c r="CD28" s="134" t="str">
        <f t="shared" si="7"/>
        <v/>
      </c>
    </row>
    <row r="29" spans="1:82" x14ac:dyDescent="0.25">
      <c r="A29" s="70" t="s">
        <v>502</v>
      </c>
      <c r="B29" s="19" t="s">
        <v>12</v>
      </c>
      <c r="C29" s="19" t="s">
        <v>51</v>
      </c>
      <c r="D29" s="20">
        <v>13</v>
      </c>
      <c r="E29" s="51" t="s">
        <v>620</v>
      </c>
      <c r="F29" s="10" t="s">
        <v>620</v>
      </c>
      <c r="G29" s="70" t="s">
        <v>547</v>
      </c>
      <c r="H29" s="19" t="s">
        <v>12</v>
      </c>
      <c r="I29" s="19" t="s">
        <v>9</v>
      </c>
      <c r="J29" s="20">
        <v>30</v>
      </c>
      <c r="K29" s="51" t="s">
        <v>620</v>
      </c>
      <c r="L29" s="10" t="s">
        <v>620</v>
      </c>
      <c r="M29" s="70" t="s">
        <v>202</v>
      </c>
      <c r="N29" s="19" t="s">
        <v>12</v>
      </c>
      <c r="O29" s="19" t="s">
        <v>22</v>
      </c>
      <c r="P29" s="20">
        <v>1</v>
      </c>
      <c r="Q29" s="51" t="s">
        <v>620</v>
      </c>
      <c r="R29" s="10" t="s">
        <v>620</v>
      </c>
      <c r="S29" s="70" t="s">
        <v>381</v>
      </c>
      <c r="T29" s="19" t="s">
        <v>12</v>
      </c>
      <c r="U29" s="19" t="s">
        <v>8</v>
      </c>
      <c r="V29" s="20">
        <v>29</v>
      </c>
      <c r="W29" s="51" t="s">
        <v>620</v>
      </c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65" t="str">
        <f t="shared" si="15"/>
        <v>ORBAN</v>
      </c>
      <c r="AI29" s="65" t="str">
        <f t="shared" si="15"/>
        <v>A</v>
      </c>
      <c r="AJ29" s="65" t="str">
        <f>A$4</f>
        <v>A.C. ZDENEK</v>
      </c>
      <c r="AL29" s="65" t="str">
        <f>E29</f>
        <v>/28</v>
      </c>
      <c r="AN29" s="2">
        <f t="shared" si="8"/>
        <v>13</v>
      </c>
      <c r="BA29" s="2" t="str">
        <f>Disponibili!B29</f>
        <v>GOLDANIGA</v>
      </c>
      <c r="BB29" s="2" t="str">
        <f>Disponibili!A29</f>
        <v>D</v>
      </c>
      <c r="BG29" s="133"/>
      <c r="BH29" t="str">
        <f t="shared" si="0"/>
        <v/>
      </c>
      <c r="BI29" t="str">
        <f t="shared" si="0"/>
        <v/>
      </c>
      <c r="BJ29" t="str">
        <f t="shared" si="0"/>
        <v/>
      </c>
      <c r="BK29" t="str">
        <f t="shared" si="0"/>
        <v/>
      </c>
      <c r="BL29" t="str">
        <f t="shared" si="1"/>
        <v/>
      </c>
      <c r="BN29" t="str">
        <f t="shared" si="2"/>
        <v/>
      </c>
      <c r="BO29" t="str">
        <f t="shared" si="2"/>
        <v/>
      </c>
      <c r="BP29" t="str">
        <f t="shared" si="2"/>
        <v/>
      </c>
      <c r="BQ29" t="str">
        <f t="shared" si="2"/>
        <v/>
      </c>
      <c r="BR29" t="str">
        <f t="shared" si="3"/>
        <v/>
      </c>
      <c r="BT29" t="str">
        <f t="shared" si="4"/>
        <v/>
      </c>
      <c r="BU29" t="str">
        <f t="shared" si="4"/>
        <v/>
      </c>
      <c r="BV29" t="str">
        <f t="shared" si="4"/>
        <v/>
      </c>
      <c r="BW29" t="str">
        <f t="shared" si="4"/>
        <v/>
      </c>
      <c r="BX29" t="str">
        <f t="shared" si="5"/>
        <v/>
      </c>
      <c r="BZ29" t="str">
        <f t="shared" si="6"/>
        <v/>
      </c>
      <c r="CA29" t="str">
        <f t="shared" si="6"/>
        <v/>
      </c>
      <c r="CB29" t="str">
        <f t="shared" si="6"/>
        <v/>
      </c>
      <c r="CC29" t="str">
        <f t="shared" si="6"/>
        <v/>
      </c>
      <c r="CD29" s="134" t="str">
        <f t="shared" si="7"/>
        <v/>
      </c>
    </row>
    <row r="30" spans="1:82" x14ac:dyDescent="0.25">
      <c r="A30" s="70" t="s">
        <v>367</v>
      </c>
      <c r="B30" s="19" t="s">
        <v>12</v>
      </c>
      <c r="C30" s="19" t="s">
        <v>247</v>
      </c>
      <c r="D30" s="20">
        <v>14</v>
      </c>
      <c r="E30" s="51" t="s">
        <v>620</v>
      </c>
      <c r="F30" s="10" t="s">
        <v>235</v>
      </c>
      <c r="G30" s="70" t="s">
        <v>185</v>
      </c>
      <c r="H30" s="19" t="s">
        <v>12</v>
      </c>
      <c r="I30" s="19" t="s">
        <v>20</v>
      </c>
      <c r="J30" s="20">
        <v>35</v>
      </c>
      <c r="K30" s="51" t="s">
        <v>235</v>
      </c>
      <c r="L30" s="10" t="s">
        <v>620</v>
      </c>
      <c r="M30" s="70" t="s">
        <v>229</v>
      </c>
      <c r="N30" s="19" t="s">
        <v>12</v>
      </c>
      <c r="O30" s="19" t="s">
        <v>192</v>
      </c>
      <c r="P30" s="20">
        <v>1</v>
      </c>
      <c r="Q30" s="51" t="s">
        <v>620</v>
      </c>
      <c r="R30" s="10" t="s">
        <v>620</v>
      </c>
      <c r="S30" s="70" t="s">
        <v>212</v>
      </c>
      <c r="T30" s="19" t="s">
        <v>12</v>
      </c>
      <c r="U30" s="19" t="s">
        <v>10</v>
      </c>
      <c r="V30" s="20">
        <v>9</v>
      </c>
      <c r="W30" s="51" t="s">
        <v>620</v>
      </c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65" t="str">
        <f t="shared" si="15"/>
        <v>PINAMONTI</v>
      </c>
      <c r="AI30" s="65" t="str">
        <f t="shared" si="15"/>
        <v>A</v>
      </c>
      <c r="AJ30" s="65" t="str">
        <f>A$4</f>
        <v>A.C. ZDENEK</v>
      </c>
      <c r="AL30" s="65" t="str">
        <f>E30</f>
        <v>/28</v>
      </c>
      <c r="AN30" s="2">
        <f t="shared" si="8"/>
        <v>14</v>
      </c>
      <c r="BA30" s="2" t="str">
        <f>Disponibili!B30</f>
        <v>BIANCHETTI</v>
      </c>
      <c r="BB30" s="2" t="str">
        <f>Disponibili!A30</f>
        <v>D</v>
      </c>
      <c r="BG30" s="133"/>
      <c r="BH30" t="str">
        <f t="shared" si="0"/>
        <v/>
      </c>
      <c r="BI30" t="str">
        <f t="shared" si="0"/>
        <v/>
      </c>
      <c r="BJ30" t="str">
        <f t="shared" si="0"/>
        <v/>
      </c>
      <c r="BK30" t="str">
        <f t="shared" si="0"/>
        <v/>
      </c>
      <c r="BL30" t="str">
        <f t="shared" si="1"/>
        <v/>
      </c>
      <c r="BN30" t="str">
        <f t="shared" si="2"/>
        <v/>
      </c>
      <c r="BO30" t="str">
        <f t="shared" si="2"/>
        <v/>
      </c>
      <c r="BP30" t="str">
        <f t="shared" si="2"/>
        <v/>
      </c>
      <c r="BQ30" t="str">
        <f t="shared" si="2"/>
        <v/>
      </c>
      <c r="BR30" t="str">
        <f t="shared" si="3"/>
        <v/>
      </c>
      <c r="BT30" t="str">
        <f t="shared" si="4"/>
        <v/>
      </c>
      <c r="BU30" t="str">
        <f t="shared" si="4"/>
        <v/>
      </c>
      <c r="BV30" t="str">
        <f t="shared" si="4"/>
        <v/>
      </c>
      <c r="BW30" t="str">
        <f t="shared" si="4"/>
        <v/>
      </c>
      <c r="BX30" t="str">
        <f t="shared" si="5"/>
        <v/>
      </c>
      <c r="BZ30" t="str">
        <f t="shared" si="6"/>
        <v/>
      </c>
      <c r="CA30" t="str">
        <f t="shared" si="6"/>
        <v/>
      </c>
      <c r="CB30" t="str">
        <f t="shared" si="6"/>
        <v/>
      </c>
      <c r="CC30" t="str">
        <f t="shared" si="6"/>
        <v/>
      </c>
      <c r="CD30" s="134" t="str">
        <f t="shared" si="7"/>
        <v/>
      </c>
    </row>
    <row r="31" spans="1:82" ht="13" thickBot="1" x14ac:dyDescent="0.3">
      <c r="A31" s="71" t="s">
        <v>547</v>
      </c>
      <c r="B31" s="19" t="s">
        <v>12</v>
      </c>
      <c r="C31" s="19" t="s">
        <v>9</v>
      </c>
      <c r="D31" s="20">
        <v>3</v>
      </c>
      <c r="E31" s="51" t="s">
        <v>620</v>
      </c>
      <c r="F31" s="10" t="s">
        <v>602</v>
      </c>
      <c r="G31" s="71"/>
      <c r="H31" s="19" t="s">
        <v>0</v>
      </c>
      <c r="I31" s="19" t="s">
        <v>0</v>
      </c>
      <c r="J31" s="20"/>
      <c r="K31" s="51"/>
      <c r="L31" s="10" t="s">
        <v>620</v>
      </c>
      <c r="M31" s="71" t="s">
        <v>458</v>
      </c>
      <c r="N31" s="19" t="s">
        <v>12</v>
      </c>
      <c r="O31" s="19" t="s">
        <v>247</v>
      </c>
      <c r="P31" s="20">
        <v>1</v>
      </c>
      <c r="Q31" s="51" t="s">
        <v>620</v>
      </c>
      <c r="R31" s="10" t="s">
        <v>620</v>
      </c>
      <c r="S31" s="71" t="s">
        <v>77</v>
      </c>
      <c r="T31" s="19" t="s">
        <v>12</v>
      </c>
      <c r="U31" s="19" t="s">
        <v>9</v>
      </c>
      <c r="V31" s="20">
        <v>11</v>
      </c>
      <c r="W31" s="51" t="s">
        <v>620</v>
      </c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35" t="str">
        <f t="shared" si="15"/>
        <v>SOLOMON</v>
      </c>
      <c r="AI31" s="135" t="str">
        <f t="shared" si="15"/>
        <v>A</v>
      </c>
      <c r="AJ31" s="136" t="str">
        <f>A$4</f>
        <v>A.C. ZDENEK</v>
      </c>
      <c r="AL31" s="135" t="str">
        <f>E31</f>
        <v>/28</v>
      </c>
      <c r="AN31" s="2">
        <f t="shared" si="8"/>
        <v>3</v>
      </c>
      <c r="BA31" s="2" t="str">
        <f>Disponibili!B31</f>
        <v>CECCHERINI</v>
      </c>
      <c r="BB31" s="2" t="str">
        <f>Disponibili!A31</f>
        <v>D</v>
      </c>
      <c r="BG31" s="133"/>
      <c r="BH31" t="str">
        <f t="shared" si="0"/>
        <v/>
      </c>
      <c r="BI31" t="str">
        <f t="shared" si="0"/>
        <v/>
      </c>
      <c r="BJ31" t="str">
        <f t="shared" si="0"/>
        <v/>
      </c>
      <c r="BK31" t="str">
        <f t="shared" si="0"/>
        <v/>
      </c>
      <c r="BL31" t="str">
        <f t="shared" si="1"/>
        <v/>
      </c>
      <c r="BN31" t="str">
        <f t="shared" si="2"/>
        <v/>
      </c>
      <c r="BO31" t="str">
        <f t="shared" si="2"/>
        <v/>
      </c>
      <c r="BP31" t="str">
        <f t="shared" si="2"/>
        <v/>
      </c>
      <c r="BQ31" t="str">
        <f t="shared" si="2"/>
        <v/>
      </c>
      <c r="BR31" t="str">
        <f t="shared" si="3"/>
        <v/>
      </c>
      <c r="BT31" t="str">
        <f t="shared" si="4"/>
        <v/>
      </c>
      <c r="BU31" t="str">
        <f t="shared" si="4"/>
        <v/>
      </c>
      <c r="BV31" t="str">
        <f t="shared" si="4"/>
        <v/>
      </c>
      <c r="BW31" t="str">
        <f t="shared" si="4"/>
        <v/>
      </c>
      <c r="BX31" t="str">
        <f t="shared" si="5"/>
        <v/>
      </c>
      <c r="BZ31" t="str">
        <f t="shared" si="6"/>
        <v/>
      </c>
      <c r="CA31" t="str">
        <f t="shared" si="6"/>
        <v/>
      </c>
      <c r="CB31" t="str">
        <f t="shared" si="6"/>
        <v/>
      </c>
      <c r="CC31" t="str">
        <f t="shared" si="6"/>
        <v/>
      </c>
      <c r="CD31" s="134" t="str">
        <f t="shared" si="7"/>
        <v/>
      </c>
    </row>
    <row r="32" spans="1:82" ht="13" thickTop="1" x14ac:dyDescent="0.25">
      <c r="A32" s="22"/>
      <c r="B32" s="23" t="s">
        <v>28</v>
      </c>
      <c r="C32" s="24"/>
      <c r="D32" s="24"/>
      <c r="E32" s="25"/>
      <c r="G32" s="22"/>
      <c r="H32" s="23" t="s">
        <v>28</v>
      </c>
      <c r="I32" s="24"/>
      <c r="J32" s="24"/>
      <c r="K32" s="25"/>
      <c r="M32" s="22"/>
      <c r="N32" s="23" t="s">
        <v>28</v>
      </c>
      <c r="O32" s="24"/>
      <c r="P32" s="24"/>
      <c r="Q32" s="25"/>
      <c r="S32" s="22"/>
      <c r="T32" s="23" t="s">
        <v>28</v>
      </c>
      <c r="U32" s="24"/>
      <c r="V32" s="24"/>
      <c r="W32" s="25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BA32" s="2" t="str">
        <f>Disponibili!B32</f>
        <v>FAYE</v>
      </c>
      <c r="BB32" s="2" t="str">
        <f>Disponibili!A32</f>
        <v>D</v>
      </c>
      <c r="BG32" s="133"/>
      <c r="CD32" s="134"/>
    </row>
    <row r="33" spans="1:82" x14ac:dyDescent="0.25">
      <c r="A33" s="26" t="s">
        <v>32</v>
      </c>
      <c r="B33" s="27"/>
      <c r="C33" s="28"/>
      <c r="D33" s="28"/>
      <c r="E33" s="155">
        <v>270</v>
      </c>
      <c r="G33" s="26" t="s">
        <v>32</v>
      </c>
      <c r="H33" s="27"/>
      <c r="I33" s="28"/>
      <c r="J33" s="28"/>
      <c r="K33" s="155">
        <v>330</v>
      </c>
      <c r="M33" s="26" t="s">
        <v>32</v>
      </c>
      <c r="N33" s="27"/>
      <c r="O33" s="28"/>
      <c r="P33" s="28"/>
      <c r="Q33" s="155">
        <v>270</v>
      </c>
      <c r="S33" s="26" t="s">
        <v>32</v>
      </c>
      <c r="T33" s="27"/>
      <c r="U33" s="28"/>
      <c r="V33" s="28"/>
      <c r="W33" s="155">
        <v>270</v>
      </c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BA33" s="2" t="str">
        <f>Disponibili!B33</f>
        <v>FLORIANI</v>
      </c>
      <c r="BB33" s="2" t="str">
        <f>Disponibili!A33</f>
        <v>D</v>
      </c>
      <c r="BG33" s="133"/>
      <c r="CD33" s="134"/>
    </row>
    <row r="34" spans="1:82" x14ac:dyDescent="0.25">
      <c r="A34" s="29" t="s">
        <v>147</v>
      </c>
      <c r="B34" s="27"/>
      <c r="C34" s="28"/>
      <c r="D34" s="28"/>
      <c r="E34" s="155">
        <v>0</v>
      </c>
      <c r="G34" s="29" t="s">
        <v>147</v>
      </c>
      <c r="H34" s="27"/>
      <c r="I34" s="28"/>
      <c r="J34" s="28"/>
      <c r="K34" s="155">
        <v>96</v>
      </c>
      <c r="M34" s="29" t="s">
        <v>147</v>
      </c>
      <c r="N34" s="27"/>
      <c r="O34" s="28"/>
      <c r="P34" s="28"/>
      <c r="Q34" s="155">
        <v>74</v>
      </c>
      <c r="S34" s="29" t="s">
        <v>147</v>
      </c>
      <c r="T34" s="27"/>
      <c r="U34" s="28"/>
      <c r="V34" s="28"/>
      <c r="W34" s="155">
        <v>86</v>
      </c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65">
        <f>A43</f>
        <v>0</v>
      </c>
      <c r="AI34" s="65" t="str">
        <f>B43</f>
        <v/>
      </c>
      <c r="AJ34" s="65" t="str">
        <f>A$42</f>
        <v>ATLETICO PIPPAO</v>
      </c>
      <c r="AK34" s="65" t="str">
        <f>(1-COUNTIF(AI34:AI60,"P"))&amp;"-"&amp;(8-COUNTIF(AI34:AI60,"D"))&amp;"-"&amp;(8-COUNTIF(AI34:AI60,"C"))&amp;"-"&amp;(5-COUNTIF(AI34:AI60,"A"))</f>
        <v>1-0-1-0</v>
      </c>
      <c r="AL34" s="65">
        <f>E43</f>
        <v>0</v>
      </c>
      <c r="AM34" s="128">
        <f>E$78</f>
        <v>197</v>
      </c>
      <c r="AN34" s="65">
        <f>D43</f>
        <v>0</v>
      </c>
      <c r="AO34" s="129">
        <f>AM34+SUM(AN34:AN60)</f>
        <v>348</v>
      </c>
      <c r="AQ34" s="2" t="str">
        <f>IF(LEFT($AK34,1)="0",0,$AP$5)&amp;"-"&amp;IF(MID($AK34,3,1)="0",0,$AP$6)&amp;"-"&amp;IF(MID($AK34,5,1)="0",0,$AP$7)&amp;"-"&amp;IF(MID($AK34,7,1)="0",0,$AP$8)</f>
        <v>2-0-6-0</v>
      </c>
      <c r="BA34" s="2" t="str">
        <f>Disponibili!B34</f>
        <v>FOLINO</v>
      </c>
      <c r="BB34" s="2" t="str">
        <f>Disponibili!A34</f>
        <v>D</v>
      </c>
      <c r="BG34" s="133"/>
      <c r="CD34" s="134"/>
    </row>
    <row r="35" spans="1:82" x14ac:dyDescent="0.25">
      <c r="A35" s="26" t="s">
        <v>37</v>
      </c>
      <c r="B35" s="28"/>
      <c r="C35" s="30"/>
      <c r="D35" s="28"/>
      <c r="E35" s="155">
        <v>0</v>
      </c>
      <c r="G35" s="26" t="s">
        <v>37</v>
      </c>
      <c r="H35" s="28"/>
      <c r="I35" s="30"/>
      <c r="J35" s="28"/>
      <c r="K35" s="155">
        <v>0</v>
      </c>
      <c r="M35" s="26" t="s">
        <v>37</v>
      </c>
      <c r="N35" s="28"/>
      <c r="O35" s="30"/>
      <c r="P35" s="28"/>
      <c r="Q35" s="155">
        <v>0</v>
      </c>
      <c r="S35" s="26" t="s">
        <v>37</v>
      </c>
      <c r="T35" s="28"/>
      <c r="U35" s="30"/>
      <c r="V35" s="28"/>
      <c r="W35" s="155">
        <v>0</v>
      </c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N35" s="65">
        <f t="shared" ref="AN35:AN60" si="16">D44</f>
        <v>0</v>
      </c>
      <c r="BA35" s="2" t="str">
        <f>Disponibili!B35</f>
        <v>LUPERTO</v>
      </c>
      <c r="BB35" s="2" t="str">
        <f>Disponibili!A35</f>
        <v>D</v>
      </c>
      <c r="BG35" s="133"/>
      <c r="CD35" s="134"/>
    </row>
    <row r="36" spans="1:82" x14ac:dyDescent="0.25">
      <c r="A36" s="31" t="s">
        <v>33</v>
      </c>
      <c r="B36" s="28"/>
      <c r="C36" s="30"/>
      <c r="D36" s="28"/>
      <c r="E36" s="155">
        <v>173</v>
      </c>
      <c r="G36" s="31" t="s">
        <v>33</v>
      </c>
      <c r="H36" s="28"/>
      <c r="I36" s="30"/>
      <c r="J36" s="28"/>
      <c r="K36" s="155">
        <v>180</v>
      </c>
      <c r="M36" s="31" t="s">
        <v>33</v>
      </c>
      <c r="N36" s="28"/>
      <c r="O36" s="30"/>
      <c r="P36" s="28"/>
      <c r="Q36" s="155">
        <v>103</v>
      </c>
      <c r="S36" s="31" t="s">
        <v>33</v>
      </c>
      <c r="T36" s="28"/>
      <c r="U36" s="30"/>
      <c r="V36" s="28"/>
      <c r="W36" s="155">
        <v>287</v>
      </c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N36" s="65">
        <f t="shared" si="16"/>
        <v>0</v>
      </c>
      <c r="BA36" s="2" t="str">
        <f>Disponibili!B36</f>
        <v>TERRACCIANO F.</v>
      </c>
      <c r="BB36" s="2" t="str">
        <f>Disponibili!A36</f>
        <v>D</v>
      </c>
      <c r="BG36" s="133"/>
      <c r="CD36" s="134"/>
    </row>
    <row r="37" spans="1:82" x14ac:dyDescent="0.25">
      <c r="A37" s="31" t="s">
        <v>34</v>
      </c>
      <c r="B37" s="27"/>
      <c r="C37" s="30"/>
      <c r="D37" s="28"/>
      <c r="E37" s="155">
        <v>0</v>
      </c>
      <c r="G37" s="31" t="s">
        <v>34</v>
      </c>
      <c r="H37" s="27"/>
      <c r="I37" s="30"/>
      <c r="J37" s="28"/>
      <c r="K37" s="155">
        <v>0</v>
      </c>
      <c r="M37" s="31" t="s">
        <v>34</v>
      </c>
      <c r="N37" s="27"/>
      <c r="O37" s="30"/>
      <c r="P37" s="28"/>
      <c r="Q37" s="155">
        <v>0</v>
      </c>
      <c r="S37" s="31" t="s">
        <v>34</v>
      </c>
      <c r="T37" s="27"/>
      <c r="U37" s="30"/>
      <c r="V37" s="28"/>
      <c r="W37" s="155">
        <v>0</v>
      </c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N37" s="65">
        <f t="shared" si="16"/>
        <v>0</v>
      </c>
      <c r="BA37" s="2" t="str">
        <f>Disponibili!B37</f>
        <v>BALBO</v>
      </c>
      <c r="BB37" s="2" t="str">
        <f>Disponibili!A37</f>
        <v>D</v>
      </c>
      <c r="BG37" s="133"/>
      <c r="CD37" s="134"/>
    </row>
    <row r="38" spans="1:82" x14ac:dyDescent="0.25">
      <c r="A38" s="26" t="s">
        <v>35</v>
      </c>
      <c r="B38" s="27"/>
      <c r="C38" s="30"/>
      <c r="D38" s="28"/>
      <c r="E38" s="155">
        <v>0</v>
      </c>
      <c r="G38" s="26" t="s">
        <v>35</v>
      </c>
      <c r="H38" s="27"/>
      <c r="I38" s="30"/>
      <c r="J38" s="28"/>
      <c r="K38" s="155">
        <v>0</v>
      </c>
      <c r="M38" s="26" t="s">
        <v>35</v>
      </c>
      <c r="N38" s="27"/>
      <c r="O38" s="30"/>
      <c r="P38" s="28"/>
      <c r="Q38" s="155">
        <v>0</v>
      </c>
      <c r="S38" s="26" t="s">
        <v>35</v>
      </c>
      <c r="T38" s="27"/>
      <c r="U38" s="30"/>
      <c r="V38" s="28"/>
      <c r="W38" s="155">
        <v>0</v>
      </c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65" t="str">
        <f t="shared" ref="AH38:AI60" si="17">A47</f>
        <v>COCO</v>
      </c>
      <c r="AI38" s="65" t="str">
        <f t="shared" si="17"/>
        <v>D</v>
      </c>
      <c r="AJ38" s="65" t="str">
        <f t="shared" ref="AJ38:AJ60" si="18">A$42</f>
        <v>ATLETICO PIPPAO</v>
      </c>
      <c r="AL38" s="65" t="str">
        <f t="shared" ref="AL38:AL60" si="19">E47</f>
        <v>/28</v>
      </c>
      <c r="AN38" s="65">
        <f t="shared" si="16"/>
        <v>2</v>
      </c>
      <c r="BA38" s="2" t="str">
        <f>Disponibili!B38</f>
        <v>COMUZZO</v>
      </c>
      <c r="BB38" s="2" t="str">
        <f>Disponibili!A38</f>
        <v>D</v>
      </c>
      <c r="BG38" s="133"/>
      <c r="CD38" s="134"/>
    </row>
    <row r="39" spans="1:82" x14ac:dyDescent="0.25">
      <c r="A39" s="26" t="s">
        <v>36</v>
      </c>
      <c r="B39" s="27"/>
      <c r="C39" s="30"/>
      <c r="D39" s="28"/>
      <c r="E39" s="156">
        <v>0</v>
      </c>
      <c r="G39" s="26" t="s">
        <v>36</v>
      </c>
      <c r="H39" s="27"/>
      <c r="I39" s="30"/>
      <c r="J39" s="28"/>
      <c r="K39" s="156">
        <v>0</v>
      </c>
      <c r="M39" s="26" t="s">
        <v>36</v>
      </c>
      <c r="N39" s="27"/>
      <c r="O39" s="30"/>
      <c r="P39" s="28"/>
      <c r="Q39" s="156">
        <v>0</v>
      </c>
      <c r="S39" s="26" t="s">
        <v>36</v>
      </c>
      <c r="T39" s="27"/>
      <c r="U39" s="30"/>
      <c r="V39" s="28"/>
      <c r="W39" s="156">
        <v>0</v>
      </c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65" t="str">
        <f t="shared" si="17"/>
        <v>DJIMSITI</v>
      </c>
      <c r="AI39" s="65" t="str">
        <f t="shared" si="17"/>
        <v>D</v>
      </c>
      <c r="AJ39" s="65" t="str">
        <f t="shared" si="18"/>
        <v>ATLETICO PIPPAO</v>
      </c>
      <c r="AL39" s="65" t="str">
        <f t="shared" si="19"/>
        <v>/27</v>
      </c>
      <c r="AN39" s="65">
        <f t="shared" si="16"/>
        <v>2</v>
      </c>
      <c r="BA39" s="2" t="str">
        <f>Disponibili!B39</f>
        <v>FORTINI</v>
      </c>
      <c r="BB39" s="2" t="str">
        <f>Disponibili!A39</f>
        <v>D</v>
      </c>
      <c r="BG39" s="133"/>
      <c r="CD39" s="134"/>
    </row>
    <row r="40" spans="1:82" ht="18" x14ac:dyDescent="0.25">
      <c r="A40" s="26" t="s">
        <v>29</v>
      </c>
      <c r="B40" s="27"/>
      <c r="C40" s="30"/>
      <c r="D40" s="28"/>
      <c r="E40" s="157">
        <v>97</v>
      </c>
      <c r="G40" s="26" t="s">
        <v>29</v>
      </c>
      <c r="H40" s="27"/>
      <c r="I40" s="30"/>
      <c r="J40" s="28"/>
      <c r="K40" s="157">
        <v>246</v>
      </c>
      <c r="M40" s="26" t="s">
        <v>29</v>
      </c>
      <c r="N40" s="27"/>
      <c r="O40" s="30"/>
      <c r="P40" s="28"/>
      <c r="Q40" s="157">
        <v>241</v>
      </c>
      <c r="S40" s="26" t="s">
        <v>29</v>
      </c>
      <c r="T40" s="27"/>
      <c r="U40" s="30"/>
      <c r="V40" s="28"/>
      <c r="W40" s="157">
        <v>69</v>
      </c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65" t="str">
        <f t="shared" si="17"/>
        <v>DODO'</v>
      </c>
      <c r="AI40" s="65" t="str">
        <f t="shared" si="17"/>
        <v>D</v>
      </c>
      <c r="AJ40" s="65" t="str">
        <f t="shared" si="18"/>
        <v>ATLETICO PIPPAO</v>
      </c>
      <c r="AL40" s="65" t="str">
        <f t="shared" si="19"/>
        <v>/27</v>
      </c>
      <c r="AN40" s="65">
        <f t="shared" si="16"/>
        <v>2</v>
      </c>
      <c r="BA40" s="2" t="str">
        <f>Disponibili!B40</f>
        <v>GOSENS</v>
      </c>
      <c r="BB40" s="2" t="str">
        <f>Disponibili!A40</f>
        <v>D</v>
      </c>
      <c r="BG40" s="133"/>
      <c r="CD40" s="134"/>
    </row>
    <row r="41" spans="1:82" ht="18" x14ac:dyDescent="0.25">
      <c r="A41" s="32" t="s">
        <v>24</v>
      </c>
      <c r="B41" s="33"/>
      <c r="C41" s="34"/>
      <c r="D41" s="35"/>
      <c r="E41" s="158">
        <v>97</v>
      </c>
      <c r="G41" s="32" t="s">
        <v>24</v>
      </c>
      <c r="H41" s="33"/>
      <c r="I41" s="34"/>
      <c r="J41" s="35"/>
      <c r="K41" s="158">
        <v>246</v>
      </c>
      <c r="M41" s="32" t="s">
        <v>24</v>
      </c>
      <c r="N41" s="33"/>
      <c r="O41" s="34"/>
      <c r="P41" s="35"/>
      <c r="Q41" s="158">
        <v>241</v>
      </c>
      <c r="S41" s="32" t="s">
        <v>24</v>
      </c>
      <c r="T41" s="33"/>
      <c r="U41" s="34"/>
      <c r="V41" s="35"/>
      <c r="W41" s="158">
        <v>69</v>
      </c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65" t="str">
        <f t="shared" si="17"/>
        <v>GALLO</v>
      </c>
      <c r="AI41" s="65" t="str">
        <f t="shared" si="17"/>
        <v>D</v>
      </c>
      <c r="AJ41" s="65" t="str">
        <f t="shared" si="18"/>
        <v>ATLETICO PIPPAO</v>
      </c>
      <c r="AL41" s="65" t="str">
        <f t="shared" si="19"/>
        <v>/28</v>
      </c>
      <c r="AN41" s="65">
        <f t="shared" si="16"/>
        <v>1</v>
      </c>
      <c r="BA41" s="2" t="str">
        <f>Disponibili!B41</f>
        <v>KOUADIO</v>
      </c>
      <c r="BB41" s="2" t="str">
        <f>Disponibili!A41</f>
        <v>D</v>
      </c>
      <c r="BG41" s="133"/>
      <c r="CD41" s="134"/>
    </row>
    <row r="42" spans="1:82" ht="21" x14ac:dyDescent="0.25">
      <c r="A42" s="16" t="s">
        <v>601</v>
      </c>
      <c r="B42" s="17"/>
      <c r="C42" s="18"/>
      <c r="D42" s="99" t="s">
        <v>149</v>
      </c>
      <c r="E42" s="152" t="s">
        <v>148</v>
      </c>
      <c r="F42" s="123" t="str">
        <f>IF(K78&lt;0,G42,"")</f>
        <v/>
      </c>
      <c r="G42" s="16" t="s">
        <v>603</v>
      </c>
      <c r="H42" s="17"/>
      <c r="I42" s="18"/>
      <c r="J42" s="99" t="s">
        <v>149</v>
      </c>
      <c r="K42" s="152" t="s">
        <v>148</v>
      </c>
      <c r="L42" s="123" t="str">
        <f>IF(Q78&lt;0,M42,"")</f>
        <v>FFC GIUSEPPE BERGOMI</v>
      </c>
      <c r="M42" s="16" t="s">
        <v>604</v>
      </c>
      <c r="N42" s="17"/>
      <c r="O42" s="18"/>
      <c r="P42" s="99" t="s">
        <v>149</v>
      </c>
      <c r="Q42" s="152" t="s">
        <v>148</v>
      </c>
      <c r="R42" s="123" t="str">
        <f>IF(W78&lt;0,S42,"")</f>
        <v/>
      </c>
      <c r="S42" s="16" t="s">
        <v>605</v>
      </c>
      <c r="T42" s="17"/>
      <c r="U42" s="18"/>
      <c r="V42" s="99" t="s">
        <v>149</v>
      </c>
      <c r="W42" s="152" t="s">
        <v>148</v>
      </c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65" t="str">
        <f t="shared" si="17"/>
        <v>ROMAGNOLI</v>
      </c>
      <c r="AI42" s="65" t="str">
        <f t="shared" si="17"/>
        <v>D</v>
      </c>
      <c r="AJ42" s="65" t="str">
        <f t="shared" si="18"/>
        <v>ATLETICO PIPPAO</v>
      </c>
      <c r="AL42" s="65" t="str">
        <f t="shared" si="19"/>
        <v>/27</v>
      </c>
      <c r="AN42" s="65">
        <f t="shared" si="16"/>
        <v>1</v>
      </c>
      <c r="BA42" s="2" t="str">
        <f>Disponibili!B42</f>
        <v>LAMPTEY</v>
      </c>
      <c r="BB42" s="2" t="str">
        <f>Disponibili!A42</f>
        <v>D</v>
      </c>
      <c r="BG42" s="133"/>
      <c r="CD42" s="134"/>
    </row>
    <row r="43" spans="1:82" x14ac:dyDescent="0.25">
      <c r="A43" s="50"/>
      <c r="B43" s="19" t="s">
        <v>0</v>
      </c>
      <c r="C43" s="19" t="s">
        <v>0</v>
      </c>
      <c r="D43" s="20"/>
      <c r="E43" s="51"/>
      <c r="F43" s="10" t="s">
        <v>620</v>
      </c>
      <c r="G43" s="50" t="s">
        <v>65</v>
      </c>
      <c r="H43" s="19" t="s">
        <v>3</v>
      </c>
      <c r="I43" s="19" t="s">
        <v>22</v>
      </c>
      <c r="J43" s="20">
        <v>8</v>
      </c>
      <c r="K43" s="51" t="s">
        <v>620</v>
      </c>
      <c r="L43" s="10" t="s">
        <v>235</v>
      </c>
      <c r="M43" s="50" t="s">
        <v>223</v>
      </c>
      <c r="N43" s="19" t="s">
        <v>3</v>
      </c>
      <c r="O43" s="19" t="s">
        <v>9</v>
      </c>
      <c r="P43" s="20">
        <v>2</v>
      </c>
      <c r="Q43" s="51" t="s">
        <v>235</v>
      </c>
      <c r="R43" s="10" t="s">
        <v>235</v>
      </c>
      <c r="S43" s="50" t="s">
        <v>572</v>
      </c>
      <c r="T43" s="19" t="s">
        <v>3</v>
      </c>
      <c r="U43" s="19" t="s">
        <v>10</v>
      </c>
      <c r="V43" s="20">
        <v>2</v>
      </c>
      <c r="W43" s="51" t="s">
        <v>235</v>
      </c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65" t="str">
        <f t="shared" si="17"/>
        <v>TAVARES</v>
      </c>
      <c r="AI43" s="65" t="str">
        <f t="shared" si="17"/>
        <v>D</v>
      </c>
      <c r="AJ43" s="65" t="str">
        <f t="shared" si="18"/>
        <v>ATLETICO PIPPAO</v>
      </c>
      <c r="AL43" s="65" t="str">
        <f t="shared" si="19"/>
        <v>/28</v>
      </c>
      <c r="AN43" s="65">
        <f t="shared" si="16"/>
        <v>1</v>
      </c>
      <c r="BA43" s="2" t="str">
        <f>Disponibili!B43</f>
        <v>PARISI</v>
      </c>
      <c r="BB43" s="2" t="str">
        <f>Disponibili!A43</f>
        <v>D</v>
      </c>
      <c r="BG43" s="133">
        <f>IF($BA$1="cihf",COUNTIF(E43:E69,"/16"),1)</f>
        <v>1</v>
      </c>
      <c r="BH43" t="str">
        <f t="shared" ref="BH43:BK69" si="20">IF($BG$43&gt;1,IF($E43="/16",A43,""),"")</f>
        <v/>
      </c>
      <c r="BI43" t="str">
        <f t="shared" si="20"/>
        <v/>
      </c>
      <c r="BJ43" t="str">
        <f t="shared" si="20"/>
        <v/>
      </c>
      <c r="BK43" t="str">
        <f t="shared" si="20"/>
        <v/>
      </c>
      <c r="BL43" t="str">
        <f t="shared" ref="BL43:BL69" si="21">IF(AND(A43&lt;&gt;"",BG$43&gt;1),IF(E43="/16",E43,""),"")</f>
        <v/>
      </c>
      <c r="BM43">
        <f>IF($BA$1="cihf",COUNTIF(K43:K69,"/16"),1)</f>
        <v>1</v>
      </c>
      <c r="BN43" t="str">
        <f t="shared" ref="BN43:BQ69" si="22">IF($BM$43&gt;1,IF($K43="/16",G43,""),"")</f>
        <v/>
      </c>
      <c r="BO43" t="str">
        <f t="shared" si="22"/>
        <v/>
      </c>
      <c r="BP43" t="str">
        <f t="shared" si="22"/>
        <v/>
      </c>
      <c r="BQ43" t="str">
        <f t="shared" si="22"/>
        <v/>
      </c>
      <c r="BR43" t="str">
        <f t="shared" ref="BR43:BR69" si="23">IF(AND(G43&lt;&gt;"",BM$43&gt;1),IF(K43="/16",K43,""),"")</f>
        <v/>
      </c>
      <c r="BS43">
        <f>IF($BA$1="cihf",COUNTIF(Q43:Q69,"/16"),1)</f>
        <v>1</v>
      </c>
      <c r="BT43" t="str">
        <f t="shared" ref="BT43:BW69" si="24">IF($BS$43&gt;1,IF($Q43="/16",M43,""),"")</f>
        <v/>
      </c>
      <c r="BU43" t="str">
        <f t="shared" si="24"/>
        <v/>
      </c>
      <c r="BV43" t="str">
        <f t="shared" si="24"/>
        <v/>
      </c>
      <c r="BW43" t="str">
        <f t="shared" si="24"/>
        <v/>
      </c>
      <c r="BX43" t="str">
        <f t="shared" ref="BX43:BX69" si="25">IF(AND(M43&lt;&gt;"",BS$43&gt;1),IF(Q43="/16",Q43,""),"")</f>
        <v/>
      </c>
      <c r="BY43">
        <f>IF($BA$1="cihf",COUNTIF(W43:W69,"/16"),1)</f>
        <v>1</v>
      </c>
      <c r="BZ43" t="str">
        <f t="shared" ref="BZ43:CC69" si="26">IF($BY$43&gt;1,IF($W43="/16",S43,""),"")</f>
        <v/>
      </c>
      <c r="CA43" t="str">
        <f t="shared" si="26"/>
        <v/>
      </c>
      <c r="CB43" t="str">
        <f t="shared" si="26"/>
        <v/>
      </c>
      <c r="CC43" t="str">
        <f t="shared" si="26"/>
        <v/>
      </c>
      <c r="CD43" s="134" t="str">
        <f t="shared" ref="CD43:CD69" si="27">IF(AND(S43&lt;&gt;"",BY$43&gt;1),IF(W43="/16",W43,""),"")</f>
        <v/>
      </c>
    </row>
    <row r="44" spans="1:82" x14ac:dyDescent="0.25">
      <c r="A44" s="50" t="s">
        <v>0</v>
      </c>
      <c r="B44" s="19" t="s">
        <v>0</v>
      </c>
      <c r="C44" s="19" t="s">
        <v>0</v>
      </c>
      <c r="D44" s="20">
        <v>0</v>
      </c>
      <c r="E44" s="51" t="s">
        <v>235</v>
      </c>
      <c r="F44" s="10" t="s">
        <v>235</v>
      </c>
      <c r="G44" s="50" t="s">
        <v>0</v>
      </c>
      <c r="H44" s="19" t="s">
        <v>3</v>
      </c>
      <c r="I44" s="19" t="s">
        <v>22</v>
      </c>
      <c r="J44" s="20">
        <v>0</v>
      </c>
      <c r="K44" s="51" t="s">
        <v>235</v>
      </c>
      <c r="L44" s="10" t="s">
        <v>235</v>
      </c>
      <c r="M44" s="50" t="s">
        <v>0</v>
      </c>
      <c r="N44" s="19" t="s">
        <v>3</v>
      </c>
      <c r="O44" s="19" t="s">
        <v>9</v>
      </c>
      <c r="P44" s="20">
        <v>0</v>
      </c>
      <c r="Q44" s="51" t="s">
        <v>235</v>
      </c>
      <c r="R44" s="10" t="s">
        <v>235</v>
      </c>
      <c r="S44" s="50" t="s">
        <v>0</v>
      </c>
      <c r="T44" s="19" t="s">
        <v>3</v>
      </c>
      <c r="U44" s="19" t="s">
        <v>10</v>
      </c>
      <c r="V44" s="20">
        <v>0</v>
      </c>
      <c r="W44" s="51" t="s">
        <v>235</v>
      </c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65" t="str">
        <f t="shared" si="17"/>
        <v>VALENTI</v>
      </c>
      <c r="AI44" s="65" t="str">
        <f t="shared" si="17"/>
        <v>D</v>
      </c>
      <c r="AJ44" s="65" t="str">
        <f t="shared" si="18"/>
        <v>ATLETICO PIPPAO</v>
      </c>
      <c r="AL44" s="65" t="str">
        <f t="shared" si="19"/>
        <v>/28</v>
      </c>
      <c r="AN44" s="2">
        <f t="shared" si="16"/>
        <v>2</v>
      </c>
      <c r="BA44" s="2" t="str">
        <f>Disponibili!B44</f>
        <v>RUGANI</v>
      </c>
      <c r="BB44" s="2" t="str">
        <f>Disponibili!A44</f>
        <v>D</v>
      </c>
      <c r="BG44" s="133"/>
      <c r="CD44" s="134"/>
    </row>
    <row r="45" spans="1:82" x14ac:dyDescent="0.25">
      <c r="A45" s="50" t="s">
        <v>0</v>
      </c>
      <c r="B45" s="19" t="s">
        <v>0</v>
      </c>
      <c r="C45" s="19" t="s">
        <v>0</v>
      </c>
      <c r="D45" s="20">
        <v>0</v>
      </c>
      <c r="E45" s="51" t="s">
        <v>235</v>
      </c>
      <c r="F45" s="10" t="s">
        <v>235</v>
      </c>
      <c r="G45" s="50" t="s">
        <v>0</v>
      </c>
      <c r="H45" s="19" t="s">
        <v>3</v>
      </c>
      <c r="I45" s="19" t="s">
        <v>22</v>
      </c>
      <c r="J45" s="20">
        <v>0</v>
      </c>
      <c r="K45" s="51" t="s">
        <v>235</v>
      </c>
      <c r="L45" s="10" t="s">
        <v>235</v>
      </c>
      <c r="M45" s="50" t="s">
        <v>0</v>
      </c>
      <c r="N45" s="19" t="s">
        <v>3</v>
      </c>
      <c r="O45" s="19" t="s">
        <v>9</v>
      </c>
      <c r="P45" s="20">
        <v>0</v>
      </c>
      <c r="Q45" s="51" t="s">
        <v>235</v>
      </c>
      <c r="R45" s="10" t="s">
        <v>235</v>
      </c>
      <c r="S45" s="50" t="s">
        <v>0</v>
      </c>
      <c r="T45" s="19" t="s">
        <v>3</v>
      </c>
      <c r="U45" s="19" t="s">
        <v>10</v>
      </c>
      <c r="V45" s="20">
        <v>0</v>
      </c>
      <c r="W45" s="51" t="s">
        <v>235</v>
      </c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65" t="str">
        <f t="shared" si="17"/>
        <v>ZORTEA</v>
      </c>
      <c r="AI45" s="65" t="str">
        <f t="shared" si="17"/>
        <v>D</v>
      </c>
      <c r="AJ45" s="65" t="str">
        <f t="shared" si="18"/>
        <v>ATLETICO PIPPAO</v>
      </c>
      <c r="AL45" s="65" t="str">
        <f t="shared" si="19"/>
        <v>/28</v>
      </c>
      <c r="AN45" s="2">
        <f t="shared" si="16"/>
        <v>1</v>
      </c>
      <c r="BA45" s="2" t="str">
        <f>Disponibili!B45</f>
        <v>DOUCOURE'</v>
      </c>
      <c r="BB45" s="2" t="str">
        <f>Disponibili!A45</f>
        <v>D</v>
      </c>
      <c r="BG45" s="133"/>
      <c r="CD45" s="134"/>
    </row>
    <row r="46" spans="1:82" ht="13" thickBot="1" x14ac:dyDescent="0.3">
      <c r="A46" s="159" t="s">
        <v>0</v>
      </c>
      <c r="B46" s="67" t="s">
        <v>0</v>
      </c>
      <c r="C46" s="67" t="s">
        <v>0</v>
      </c>
      <c r="D46" s="68">
        <v>0</v>
      </c>
      <c r="E46" s="153" t="s">
        <v>235</v>
      </c>
      <c r="F46" s="69" t="s">
        <v>235</v>
      </c>
      <c r="G46" s="159" t="s">
        <v>0</v>
      </c>
      <c r="H46" s="67" t="s">
        <v>3</v>
      </c>
      <c r="I46" s="67" t="s">
        <v>22</v>
      </c>
      <c r="J46" s="68">
        <v>0</v>
      </c>
      <c r="K46" s="153" t="s">
        <v>235</v>
      </c>
      <c r="L46" s="69" t="s">
        <v>235</v>
      </c>
      <c r="M46" s="159" t="s">
        <v>0</v>
      </c>
      <c r="N46" s="67" t="s">
        <v>3</v>
      </c>
      <c r="O46" s="67" t="s">
        <v>9</v>
      </c>
      <c r="P46" s="68">
        <v>0</v>
      </c>
      <c r="Q46" s="153" t="s">
        <v>235</v>
      </c>
      <c r="R46" s="69" t="s">
        <v>235</v>
      </c>
      <c r="S46" s="159" t="s">
        <v>0</v>
      </c>
      <c r="T46" s="67" t="s">
        <v>3</v>
      </c>
      <c r="U46" s="67" t="s">
        <v>10</v>
      </c>
      <c r="V46" s="68">
        <v>0</v>
      </c>
      <c r="W46" s="153" t="s">
        <v>235</v>
      </c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N46" s="2" t="str">
        <f t="shared" si="16"/>
        <v/>
      </c>
      <c r="BA46" s="2" t="str">
        <f>Disponibili!B46</f>
        <v>MARTIN</v>
      </c>
      <c r="BB46" s="2" t="str">
        <f>Disponibili!A46</f>
        <v>D</v>
      </c>
      <c r="BG46" s="133"/>
      <c r="CD46" s="134"/>
    </row>
    <row r="47" spans="1:82" ht="13" thickTop="1" x14ac:dyDescent="0.25">
      <c r="A47" s="70" t="s">
        <v>196</v>
      </c>
      <c r="B47" s="63" t="s">
        <v>6</v>
      </c>
      <c r="C47" s="63" t="s">
        <v>27</v>
      </c>
      <c r="D47" s="64">
        <v>2</v>
      </c>
      <c r="E47" s="154" t="s">
        <v>620</v>
      </c>
      <c r="F47" s="10" t="s">
        <v>235</v>
      </c>
      <c r="G47" s="70" t="s">
        <v>284</v>
      </c>
      <c r="H47" s="63" t="s">
        <v>6</v>
      </c>
      <c r="I47" s="63" t="s">
        <v>239</v>
      </c>
      <c r="J47" s="64">
        <v>3</v>
      </c>
      <c r="K47" s="154" t="s">
        <v>235</v>
      </c>
      <c r="L47" s="10" t="s">
        <v>620</v>
      </c>
      <c r="M47" s="70" t="s">
        <v>270</v>
      </c>
      <c r="N47" s="63" t="s">
        <v>6</v>
      </c>
      <c r="O47" s="63" t="s">
        <v>26</v>
      </c>
      <c r="P47" s="64">
        <v>1</v>
      </c>
      <c r="Q47" s="154" t="s">
        <v>620</v>
      </c>
      <c r="R47" s="10" t="s">
        <v>620</v>
      </c>
      <c r="S47" s="70" t="s">
        <v>252</v>
      </c>
      <c r="T47" s="63" t="s">
        <v>6</v>
      </c>
      <c r="U47" s="63" t="s">
        <v>21</v>
      </c>
      <c r="V47" s="64">
        <v>1</v>
      </c>
      <c r="W47" s="154" t="s">
        <v>620</v>
      </c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65" t="str">
        <f t="shared" si="17"/>
        <v>BALDANZI</v>
      </c>
      <c r="AI47" s="65" t="str">
        <f t="shared" si="17"/>
        <v>C</v>
      </c>
      <c r="AJ47" s="65" t="str">
        <f t="shared" si="18"/>
        <v>ATLETICO PIPPAO</v>
      </c>
      <c r="AL47" s="65" t="str">
        <f t="shared" si="19"/>
        <v>/28</v>
      </c>
      <c r="AN47" s="65">
        <f t="shared" si="16"/>
        <v>2</v>
      </c>
      <c r="BA47" s="2" t="str">
        <f>Disponibili!B47</f>
        <v>OTOA</v>
      </c>
      <c r="BB47" s="2" t="str">
        <f>Disponibili!A47</f>
        <v>D</v>
      </c>
      <c r="BG47" s="133"/>
      <c r="BH47" t="str">
        <f t="shared" si="20"/>
        <v/>
      </c>
      <c r="BI47" t="str">
        <f t="shared" si="20"/>
        <v/>
      </c>
      <c r="BJ47" t="str">
        <f t="shared" si="20"/>
        <v/>
      </c>
      <c r="BK47" t="str">
        <f t="shared" si="20"/>
        <v/>
      </c>
      <c r="BL47" t="str">
        <f t="shared" si="21"/>
        <v/>
      </c>
      <c r="BN47" t="str">
        <f t="shared" si="22"/>
        <v/>
      </c>
      <c r="BO47" t="str">
        <f t="shared" si="22"/>
        <v/>
      </c>
      <c r="BP47" t="str">
        <f t="shared" si="22"/>
        <v/>
      </c>
      <c r="BQ47" t="str">
        <f t="shared" si="22"/>
        <v/>
      </c>
      <c r="BR47" t="str">
        <f t="shared" si="23"/>
        <v/>
      </c>
      <c r="BT47" t="str">
        <f t="shared" si="24"/>
        <v/>
      </c>
      <c r="BU47" t="str">
        <f t="shared" si="24"/>
        <v/>
      </c>
      <c r="BV47" t="str">
        <f t="shared" si="24"/>
        <v/>
      </c>
      <c r="BW47" t="str">
        <f t="shared" si="24"/>
        <v/>
      </c>
      <c r="BX47" t="str">
        <f t="shared" si="25"/>
        <v/>
      </c>
      <c r="BZ47" t="str">
        <f t="shared" si="26"/>
        <v/>
      </c>
      <c r="CA47" t="str">
        <f t="shared" si="26"/>
        <v/>
      </c>
      <c r="CB47" t="str">
        <f t="shared" si="26"/>
        <v/>
      </c>
      <c r="CC47" t="str">
        <f t="shared" si="26"/>
        <v/>
      </c>
      <c r="CD47" s="134" t="str">
        <f t="shared" si="27"/>
        <v/>
      </c>
    </row>
    <row r="48" spans="1:82" x14ac:dyDescent="0.25">
      <c r="A48" s="70" t="s">
        <v>41</v>
      </c>
      <c r="B48" s="19" t="s">
        <v>6</v>
      </c>
      <c r="C48" s="19" t="s">
        <v>26</v>
      </c>
      <c r="D48" s="20">
        <v>2</v>
      </c>
      <c r="E48" s="51" t="s">
        <v>235</v>
      </c>
      <c r="F48" s="10" t="s">
        <v>235</v>
      </c>
      <c r="G48" s="70" t="s">
        <v>291</v>
      </c>
      <c r="H48" s="19" t="s">
        <v>6</v>
      </c>
      <c r="I48" s="19" t="s">
        <v>21</v>
      </c>
      <c r="J48" s="20">
        <v>20</v>
      </c>
      <c r="K48" s="51" t="s">
        <v>235</v>
      </c>
      <c r="L48" s="10" t="s">
        <v>620</v>
      </c>
      <c r="M48" s="70" t="s">
        <v>276</v>
      </c>
      <c r="N48" s="19" t="s">
        <v>6</v>
      </c>
      <c r="O48" s="19" t="s">
        <v>7</v>
      </c>
      <c r="P48" s="20">
        <v>23</v>
      </c>
      <c r="Q48" s="51" t="s">
        <v>620</v>
      </c>
      <c r="R48" s="10" t="s">
        <v>620</v>
      </c>
      <c r="S48" s="70" t="s">
        <v>271</v>
      </c>
      <c r="T48" s="19" t="s">
        <v>6</v>
      </c>
      <c r="U48" s="19" t="s">
        <v>4</v>
      </c>
      <c r="V48" s="20">
        <v>2</v>
      </c>
      <c r="W48" s="51" t="s">
        <v>620</v>
      </c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65" t="str">
        <f t="shared" si="17"/>
        <v>BERNABE'</v>
      </c>
      <c r="AI48" s="65" t="str">
        <f t="shared" si="17"/>
        <v>C</v>
      </c>
      <c r="AJ48" s="65" t="str">
        <f t="shared" si="18"/>
        <v>ATLETICO PIPPAO</v>
      </c>
      <c r="AL48" s="65" t="str">
        <f t="shared" si="19"/>
        <v>/27</v>
      </c>
      <c r="AN48" s="65">
        <f t="shared" si="16"/>
        <v>6</v>
      </c>
      <c r="BA48" s="2" t="str">
        <f>Disponibili!B48</f>
        <v>OUEDRAOGO</v>
      </c>
      <c r="BB48" s="2" t="str">
        <f>Disponibili!A48</f>
        <v>D</v>
      </c>
      <c r="BG48" s="133"/>
      <c r="BH48" t="str">
        <f t="shared" si="20"/>
        <v/>
      </c>
      <c r="BI48" t="str">
        <f t="shared" si="20"/>
        <v/>
      </c>
      <c r="BJ48" t="str">
        <f t="shared" si="20"/>
        <v/>
      </c>
      <c r="BK48" t="str">
        <f t="shared" si="20"/>
        <v/>
      </c>
      <c r="BL48" t="str">
        <f t="shared" si="21"/>
        <v/>
      </c>
      <c r="BN48" t="str">
        <f t="shared" si="22"/>
        <v/>
      </c>
      <c r="BO48" t="str">
        <f t="shared" si="22"/>
        <v/>
      </c>
      <c r="BP48" t="str">
        <f t="shared" si="22"/>
        <v/>
      </c>
      <c r="BQ48" t="str">
        <f t="shared" si="22"/>
        <v/>
      </c>
      <c r="BR48" t="str">
        <f t="shared" si="23"/>
        <v/>
      </c>
      <c r="BT48" t="str">
        <f t="shared" si="24"/>
        <v/>
      </c>
      <c r="BU48" t="str">
        <f t="shared" si="24"/>
        <v/>
      </c>
      <c r="BV48" t="str">
        <f t="shared" si="24"/>
        <v/>
      </c>
      <c r="BW48" t="str">
        <f t="shared" si="24"/>
        <v/>
      </c>
      <c r="BX48" t="str">
        <f t="shared" si="25"/>
        <v/>
      </c>
      <c r="BZ48" t="str">
        <f t="shared" si="26"/>
        <v/>
      </c>
      <c r="CA48" t="str">
        <f t="shared" si="26"/>
        <v/>
      </c>
      <c r="CB48" t="str">
        <f t="shared" si="26"/>
        <v/>
      </c>
      <c r="CC48" t="str">
        <f t="shared" si="26"/>
        <v/>
      </c>
      <c r="CD48" s="134" t="str">
        <f t="shared" si="27"/>
        <v/>
      </c>
    </row>
    <row r="49" spans="1:82" x14ac:dyDescent="0.25">
      <c r="A49" s="70" t="s">
        <v>135</v>
      </c>
      <c r="B49" s="19" t="s">
        <v>6</v>
      </c>
      <c r="C49" s="19" t="s">
        <v>9</v>
      </c>
      <c r="D49" s="20">
        <v>2</v>
      </c>
      <c r="E49" s="51" t="s">
        <v>235</v>
      </c>
      <c r="F49" s="10" t="s">
        <v>620</v>
      </c>
      <c r="G49" s="70" t="s">
        <v>308</v>
      </c>
      <c r="H49" s="19" t="s">
        <v>6</v>
      </c>
      <c r="I49" s="19" t="s">
        <v>5</v>
      </c>
      <c r="J49" s="20">
        <v>1</v>
      </c>
      <c r="K49" s="51" t="s">
        <v>620</v>
      </c>
      <c r="L49" s="10" t="s">
        <v>620</v>
      </c>
      <c r="M49" s="70" t="s">
        <v>408</v>
      </c>
      <c r="N49" s="19" t="s">
        <v>6</v>
      </c>
      <c r="O49" s="19" t="s">
        <v>8</v>
      </c>
      <c r="P49" s="20">
        <v>2</v>
      </c>
      <c r="Q49" s="51" t="s">
        <v>620</v>
      </c>
      <c r="R49" s="10" t="s">
        <v>620</v>
      </c>
      <c r="S49" s="70" t="s">
        <v>66</v>
      </c>
      <c r="T49" s="19" t="s">
        <v>6</v>
      </c>
      <c r="U49" s="19" t="s">
        <v>21</v>
      </c>
      <c r="V49" s="20">
        <v>17</v>
      </c>
      <c r="W49" s="51" t="s">
        <v>620</v>
      </c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65" t="str">
        <f t="shared" si="17"/>
        <v>CASADEI</v>
      </c>
      <c r="AI49" s="65" t="str">
        <f t="shared" si="17"/>
        <v>C</v>
      </c>
      <c r="AJ49" s="65" t="str">
        <f t="shared" si="18"/>
        <v>ATLETICO PIPPAO</v>
      </c>
      <c r="AL49" s="65" t="str">
        <f t="shared" si="19"/>
        <v>/27</v>
      </c>
      <c r="AN49" s="65">
        <f t="shared" si="16"/>
        <v>2</v>
      </c>
      <c r="BA49" s="2" t="str">
        <f>Disponibili!B49</f>
        <v>SABELLI</v>
      </c>
      <c r="BB49" s="2" t="str">
        <f>Disponibili!A49</f>
        <v>D</v>
      </c>
      <c r="BG49" s="133"/>
      <c r="BH49" t="str">
        <f t="shared" si="20"/>
        <v/>
      </c>
      <c r="BI49" t="str">
        <f t="shared" si="20"/>
        <v/>
      </c>
      <c r="BJ49" t="str">
        <f t="shared" si="20"/>
        <v/>
      </c>
      <c r="BK49" t="str">
        <f t="shared" si="20"/>
        <v/>
      </c>
      <c r="BL49" t="str">
        <f t="shared" si="21"/>
        <v/>
      </c>
      <c r="BN49" t="str">
        <f t="shared" si="22"/>
        <v/>
      </c>
      <c r="BO49" t="str">
        <f t="shared" si="22"/>
        <v/>
      </c>
      <c r="BP49" t="str">
        <f t="shared" si="22"/>
        <v/>
      </c>
      <c r="BQ49" t="str">
        <f t="shared" si="22"/>
        <v/>
      </c>
      <c r="BR49" t="str">
        <f t="shared" si="23"/>
        <v/>
      </c>
      <c r="BT49" t="str">
        <f t="shared" si="24"/>
        <v/>
      </c>
      <c r="BU49" t="str">
        <f t="shared" si="24"/>
        <v/>
      </c>
      <c r="BV49" t="str">
        <f t="shared" si="24"/>
        <v/>
      </c>
      <c r="BW49" t="str">
        <f t="shared" si="24"/>
        <v/>
      </c>
      <c r="BX49" t="str">
        <f t="shared" si="25"/>
        <v/>
      </c>
      <c r="BZ49" t="str">
        <f t="shared" si="26"/>
        <v/>
      </c>
      <c r="CA49" t="str">
        <f t="shared" si="26"/>
        <v/>
      </c>
      <c r="CB49" t="str">
        <f t="shared" si="26"/>
        <v/>
      </c>
      <c r="CC49" t="str">
        <f t="shared" si="26"/>
        <v/>
      </c>
      <c r="CD49" s="134" t="str">
        <f t="shared" si="27"/>
        <v/>
      </c>
    </row>
    <row r="50" spans="1:82" x14ac:dyDescent="0.25">
      <c r="A50" s="70" t="s">
        <v>285</v>
      </c>
      <c r="B50" s="19" t="s">
        <v>6</v>
      </c>
      <c r="C50" s="19" t="s">
        <v>134</v>
      </c>
      <c r="D50" s="20">
        <v>1</v>
      </c>
      <c r="E50" s="51" t="s">
        <v>620</v>
      </c>
      <c r="F50" s="10" t="s">
        <v>235</v>
      </c>
      <c r="G50" s="70" t="s">
        <v>143</v>
      </c>
      <c r="H50" s="19" t="s">
        <v>6</v>
      </c>
      <c r="I50" s="19" t="s">
        <v>22</v>
      </c>
      <c r="J50" s="20">
        <v>1</v>
      </c>
      <c r="K50" s="51" t="s">
        <v>235</v>
      </c>
      <c r="L50" s="10" t="s">
        <v>620</v>
      </c>
      <c r="M50" s="70" t="s">
        <v>404</v>
      </c>
      <c r="N50" s="19" t="s">
        <v>6</v>
      </c>
      <c r="O50" s="19" t="s">
        <v>247</v>
      </c>
      <c r="P50" s="20">
        <v>2</v>
      </c>
      <c r="Q50" s="51" t="s">
        <v>620</v>
      </c>
      <c r="R50" s="10" t="s">
        <v>620</v>
      </c>
      <c r="S50" s="70" t="s">
        <v>292</v>
      </c>
      <c r="T50" s="19" t="s">
        <v>6</v>
      </c>
      <c r="U50" s="19" t="s">
        <v>21</v>
      </c>
      <c r="V50" s="20">
        <v>4</v>
      </c>
      <c r="W50" s="51" t="s">
        <v>620</v>
      </c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65" t="str">
        <f t="shared" si="17"/>
        <v>DA CUNHA</v>
      </c>
      <c r="AI50" s="65" t="str">
        <f t="shared" si="17"/>
        <v>C</v>
      </c>
      <c r="AJ50" s="65" t="str">
        <f t="shared" si="18"/>
        <v>ATLETICO PIPPAO</v>
      </c>
      <c r="AL50" s="65" t="str">
        <f t="shared" si="19"/>
        <v>/27</v>
      </c>
      <c r="AN50" s="65">
        <f t="shared" si="16"/>
        <v>6</v>
      </c>
      <c r="BA50" s="2" t="str">
        <f>Disponibili!B50</f>
        <v>VASQUEZ</v>
      </c>
      <c r="BB50" s="2" t="str">
        <f>Disponibili!A50</f>
        <v>D</v>
      </c>
      <c r="BG50" s="133"/>
      <c r="BH50" t="str">
        <f t="shared" si="20"/>
        <v/>
      </c>
      <c r="BI50" t="str">
        <f t="shared" si="20"/>
        <v/>
      </c>
      <c r="BJ50" t="str">
        <f t="shared" si="20"/>
        <v/>
      </c>
      <c r="BK50" t="str">
        <f t="shared" si="20"/>
        <v/>
      </c>
      <c r="BL50" t="str">
        <f t="shared" si="21"/>
        <v/>
      </c>
      <c r="BN50" t="str">
        <f t="shared" si="22"/>
        <v/>
      </c>
      <c r="BO50" t="str">
        <f t="shared" si="22"/>
        <v/>
      </c>
      <c r="BP50" t="str">
        <f t="shared" si="22"/>
        <v/>
      </c>
      <c r="BQ50" t="str">
        <f t="shared" si="22"/>
        <v/>
      </c>
      <c r="BR50" t="str">
        <f t="shared" si="23"/>
        <v/>
      </c>
      <c r="BT50" t="str">
        <f t="shared" si="24"/>
        <v/>
      </c>
      <c r="BU50" t="str">
        <f t="shared" si="24"/>
        <v/>
      </c>
      <c r="BV50" t="str">
        <f t="shared" si="24"/>
        <v/>
      </c>
      <c r="BW50" t="str">
        <f t="shared" si="24"/>
        <v/>
      </c>
      <c r="BX50" t="str">
        <f t="shared" si="25"/>
        <v/>
      </c>
      <c r="BZ50" t="str">
        <f t="shared" si="26"/>
        <v/>
      </c>
      <c r="CA50" t="str">
        <f t="shared" si="26"/>
        <v/>
      </c>
      <c r="CB50" t="str">
        <f t="shared" si="26"/>
        <v/>
      </c>
      <c r="CC50" t="str">
        <f t="shared" si="26"/>
        <v/>
      </c>
      <c r="CD50" s="134" t="str">
        <f t="shared" si="27"/>
        <v/>
      </c>
    </row>
    <row r="51" spans="1:82" x14ac:dyDescent="0.25">
      <c r="A51" s="70" t="s">
        <v>45</v>
      </c>
      <c r="B51" s="19" t="s">
        <v>6</v>
      </c>
      <c r="C51" s="19" t="s">
        <v>10</v>
      </c>
      <c r="D51" s="20">
        <v>1</v>
      </c>
      <c r="E51" s="51" t="s">
        <v>235</v>
      </c>
      <c r="F51" s="10" t="s">
        <v>620</v>
      </c>
      <c r="G51" s="70" t="s">
        <v>67</v>
      </c>
      <c r="H51" s="19" t="s">
        <v>6</v>
      </c>
      <c r="I51" s="19" t="s">
        <v>5</v>
      </c>
      <c r="J51" s="20">
        <v>23</v>
      </c>
      <c r="K51" s="51" t="s">
        <v>620</v>
      </c>
      <c r="L51" s="10" t="s">
        <v>620</v>
      </c>
      <c r="M51" s="70" t="s">
        <v>82</v>
      </c>
      <c r="N51" s="19" t="s">
        <v>6</v>
      </c>
      <c r="O51" s="19" t="s">
        <v>7</v>
      </c>
      <c r="P51" s="20">
        <v>32</v>
      </c>
      <c r="Q51" s="51" t="s">
        <v>620</v>
      </c>
      <c r="R51" s="10" t="s">
        <v>235</v>
      </c>
      <c r="S51" s="70" t="s">
        <v>59</v>
      </c>
      <c r="T51" s="19" t="s">
        <v>6</v>
      </c>
      <c r="U51" s="19" t="s">
        <v>20</v>
      </c>
      <c r="V51" s="20">
        <v>2</v>
      </c>
      <c r="W51" s="51" t="s">
        <v>235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65" t="str">
        <f t="shared" si="17"/>
        <v>JASHARI</v>
      </c>
      <c r="AI51" s="65" t="str">
        <f t="shared" si="17"/>
        <v>C</v>
      </c>
      <c r="AJ51" s="65" t="str">
        <f t="shared" si="18"/>
        <v>ATLETICO PIPPAO</v>
      </c>
      <c r="AL51" s="65" t="str">
        <f t="shared" si="19"/>
        <v>/28</v>
      </c>
      <c r="AN51" s="65">
        <f t="shared" si="16"/>
        <v>11</v>
      </c>
      <c r="BA51" s="2" t="str">
        <f>Disponibili!B51</f>
        <v>ZATTERSTROM</v>
      </c>
      <c r="BB51" s="2" t="str">
        <f>Disponibili!A51</f>
        <v>D</v>
      </c>
      <c r="BG51" s="133"/>
      <c r="BH51" t="str">
        <f t="shared" si="20"/>
        <v/>
      </c>
      <c r="BI51" t="str">
        <f t="shared" si="20"/>
        <v/>
      </c>
      <c r="BJ51" t="str">
        <f t="shared" si="20"/>
        <v/>
      </c>
      <c r="BK51" t="str">
        <f t="shared" si="20"/>
        <v/>
      </c>
      <c r="BL51" t="str">
        <f t="shared" si="21"/>
        <v/>
      </c>
      <c r="BN51" t="str">
        <f t="shared" si="22"/>
        <v/>
      </c>
      <c r="BO51" t="str">
        <f t="shared" si="22"/>
        <v/>
      </c>
      <c r="BP51" t="str">
        <f t="shared" si="22"/>
        <v/>
      </c>
      <c r="BQ51" t="str">
        <f t="shared" si="22"/>
        <v/>
      </c>
      <c r="BR51" t="str">
        <f t="shared" si="23"/>
        <v/>
      </c>
      <c r="BT51" t="str">
        <f t="shared" si="24"/>
        <v/>
      </c>
      <c r="BU51" t="str">
        <f t="shared" si="24"/>
        <v/>
      </c>
      <c r="BV51" t="str">
        <f t="shared" si="24"/>
        <v/>
      </c>
      <c r="BW51" t="str">
        <f t="shared" si="24"/>
        <v/>
      </c>
      <c r="BX51" t="str">
        <f t="shared" si="25"/>
        <v/>
      </c>
      <c r="BZ51" t="str">
        <f t="shared" si="26"/>
        <v/>
      </c>
      <c r="CA51" t="str">
        <f t="shared" si="26"/>
        <v/>
      </c>
      <c r="CB51" t="str">
        <f t="shared" si="26"/>
        <v/>
      </c>
      <c r="CC51" t="str">
        <f t="shared" si="26"/>
        <v/>
      </c>
      <c r="CD51" s="134" t="str">
        <f t="shared" si="27"/>
        <v/>
      </c>
    </row>
    <row r="52" spans="1:82" x14ac:dyDescent="0.25">
      <c r="A52" s="70" t="s">
        <v>221</v>
      </c>
      <c r="B52" s="19" t="s">
        <v>6</v>
      </c>
      <c r="C52" s="19" t="s">
        <v>10</v>
      </c>
      <c r="D52" s="20">
        <v>1</v>
      </c>
      <c r="E52" s="51" t="s">
        <v>620</v>
      </c>
      <c r="F52" s="10" t="s">
        <v>620</v>
      </c>
      <c r="G52" s="70" t="s">
        <v>71</v>
      </c>
      <c r="H52" s="19" t="s">
        <v>6</v>
      </c>
      <c r="I52" s="19" t="s">
        <v>10</v>
      </c>
      <c r="J52" s="20">
        <v>1</v>
      </c>
      <c r="K52" s="51" t="s">
        <v>620</v>
      </c>
      <c r="L52" s="10" t="s">
        <v>235</v>
      </c>
      <c r="M52" s="70" t="s">
        <v>249</v>
      </c>
      <c r="N52" s="19" t="s">
        <v>6</v>
      </c>
      <c r="O52" s="19" t="s">
        <v>26</v>
      </c>
      <c r="P52" s="20">
        <v>2</v>
      </c>
      <c r="Q52" s="51" t="s">
        <v>235</v>
      </c>
      <c r="R52" s="10" t="s">
        <v>620</v>
      </c>
      <c r="S52" s="70" t="s">
        <v>306</v>
      </c>
      <c r="T52" s="19" t="s">
        <v>6</v>
      </c>
      <c r="U52" s="19" t="s">
        <v>151</v>
      </c>
      <c r="V52" s="20">
        <v>1</v>
      </c>
      <c r="W52" s="51" t="s">
        <v>620</v>
      </c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65" t="str">
        <f t="shared" si="17"/>
        <v>TRAMONI</v>
      </c>
      <c r="AI52" s="65" t="str">
        <f t="shared" si="17"/>
        <v>C</v>
      </c>
      <c r="AJ52" s="65" t="str">
        <f t="shared" si="18"/>
        <v>ATLETICO PIPPAO</v>
      </c>
      <c r="AL52" s="65" t="str">
        <f t="shared" si="19"/>
        <v>/28</v>
      </c>
      <c r="AN52" s="65">
        <f t="shared" si="16"/>
        <v>4</v>
      </c>
      <c r="BA52" s="2" t="str">
        <f>Disponibili!B52</f>
        <v>AKANJI</v>
      </c>
      <c r="BB52" s="2" t="str">
        <f>Disponibili!A52</f>
        <v>D</v>
      </c>
      <c r="BG52" s="133"/>
      <c r="BH52" t="str">
        <f t="shared" si="20"/>
        <v/>
      </c>
      <c r="BI52" t="str">
        <f t="shared" si="20"/>
        <v/>
      </c>
      <c r="BJ52" t="str">
        <f t="shared" si="20"/>
        <v/>
      </c>
      <c r="BK52" t="str">
        <f t="shared" si="20"/>
        <v/>
      </c>
      <c r="BL52" t="str">
        <f t="shared" si="21"/>
        <v/>
      </c>
      <c r="BN52" t="str">
        <f t="shared" si="22"/>
        <v/>
      </c>
      <c r="BO52" t="str">
        <f t="shared" si="22"/>
        <v/>
      </c>
      <c r="BP52" t="str">
        <f t="shared" si="22"/>
        <v/>
      </c>
      <c r="BQ52" t="str">
        <f t="shared" si="22"/>
        <v/>
      </c>
      <c r="BR52" t="str">
        <f t="shared" si="23"/>
        <v/>
      </c>
      <c r="BT52" t="str">
        <f t="shared" si="24"/>
        <v/>
      </c>
      <c r="BU52" t="str">
        <f t="shared" si="24"/>
        <v/>
      </c>
      <c r="BV52" t="str">
        <f t="shared" si="24"/>
        <v/>
      </c>
      <c r="BW52" t="str">
        <f t="shared" si="24"/>
        <v/>
      </c>
      <c r="BX52" t="str">
        <f t="shared" si="25"/>
        <v/>
      </c>
      <c r="BZ52" t="str">
        <f t="shared" si="26"/>
        <v/>
      </c>
      <c r="CA52" t="str">
        <f t="shared" si="26"/>
        <v/>
      </c>
      <c r="CB52" t="str">
        <f t="shared" si="26"/>
        <v/>
      </c>
      <c r="CC52" t="str">
        <f t="shared" si="26"/>
        <v/>
      </c>
      <c r="CD52" s="134" t="str">
        <f t="shared" si="27"/>
        <v/>
      </c>
    </row>
    <row r="53" spans="1:82" x14ac:dyDescent="0.25">
      <c r="A53" s="70" t="s">
        <v>296</v>
      </c>
      <c r="B53" s="19" t="s">
        <v>6</v>
      </c>
      <c r="C53" s="19" t="s">
        <v>193</v>
      </c>
      <c r="D53" s="20">
        <v>2</v>
      </c>
      <c r="E53" s="51" t="s">
        <v>620</v>
      </c>
      <c r="F53" s="10" t="s">
        <v>620</v>
      </c>
      <c r="G53" s="70" t="s">
        <v>283</v>
      </c>
      <c r="H53" s="19" t="s">
        <v>6</v>
      </c>
      <c r="I53" s="19" t="s">
        <v>10</v>
      </c>
      <c r="J53" s="20">
        <v>1</v>
      </c>
      <c r="K53" s="51" t="s">
        <v>620</v>
      </c>
      <c r="L53" s="10" t="s">
        <v>620</v>
      </c>
      <c r="M53" s="70" t="s">
        <v>159</v>
      </c>
      <c r="N53" s="19" t="s">
        <v>6</v>
      </c>
      <c r="O53" s="19" t="s">
        <v>150</v>
      </c>
      <c r="P53" s="20">
        <v>2</v>
      </c>
      <c r="Q53" s="51" t="s">
        <v>620</v>
      </c>
      <c r="R53" s="10" t="s">
        <v>620</v>
      </c>
      <c r="S53" s="70" t="s">
        <v>222</v>
      </c>
      <c r="T53" s="19" t="s">
        <v>6</v>
      </c>
      <c r="U53" s="19" t="s">
        <v>22</v>
      </c>
      <c r="V53" s="20">
        <v>1</v>
      </c>
      <c r="W53" s="51" t="s">
        <v>620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65" t="str">
        <f t="shared" si="17"/>
        <v>VANDEPUTTE</v>
      </c>
      <c r="AI53" s="65" t="str">
        <f t="shared" si="17"/>
        <v>C</v>
      </c>
      <c r="AJ53" s="65" t="str">
        <f t="shared" si="18"/>
        <v>ATLETICO PIPPAO</v>
      </c>
      <c r="AL53" s="65" t="str">
        <f t="shared" si="19"/>
        <v>/28</v>
      </c>
      <c r="AN53" s="65">
        <f t="shared" si="16"/>
        <v>4</v>
      </c>
      <c r="BA53" s="2" t="str">
        <f>Disponibili!B53</f>
        <v>BISSECK</v>
      </c>
      <c r="BB53" s="2" t="str">
        <f>Disponibili!A53</f>
        <v>D</v>
      </c>
      <c r="BG53" s="133"/>
      <c r="BH53" t="str">
        <f t="shared" si="20"/>
        <v/>
      </c>
      <c r="BI53" t="str">
        <f t="shared" si="20"/>
        <v/>
      </c>
      <c r="BJ53" t="str">
        <f t="shared" si="20"/>
        <v/>
      </c>
      <c r="BK53" t="str">
        <f t="shared" si="20"/>
        <v/>
      </c>
      <c r="BL53" t="str">
        <f t="shared" si="21"/>
        <v/>
      </c>
      <c r="BN53" t="str">
        <f t="shared" si="22"/>
        <v/>
      </c>
      <c r="BO53" t="str">
        <f t="shared" si="22"/>
        <v/>
      </c>
      <c r="BP53" t="str">
        <f t="shared" si="22"/>
        <v/>
      </c>
      <c r="BQ53" t="str">
        <f t="shared" si="22"/>
        <v/>
      </c>
      <c r="BR53" t="str">
        <f t="shared" si="23"/>
        <v/>
      </c>
      <c r="BT53" t="str">
        <f t="shared" si="24"/>
        <v/>
      </c>
      <c r="BU53" t="str">
        <f t="shared" si="24"/>
        <v/>
      </c>
      <c r="BV53" t="str">
        <f t="shared" si="24"/>
        <v/>
      </c>
      <c r="BW53" t="str">
        <f t="shared" si="24"/>
        <v/>
      </c>
      <c r="BX53" t="str">
        <f t="shared" si="25"/>
        <v/>
      </c>
      <c r="BZ53" t="str">
        <f t="shared" si="26"/>
        <v/>
      </c>
      <c r="CA53" t="str">
        <f t="shared" si="26"/>
        <v/>
      </c>
      <c r="CB53" t="str">
        <f t="shared" si="26"/>
        <v/>
      </c>
      <c r="CC53" t="str">
        <f t="shared" si="26"/>
        <v/>
      </c>
      <c r="CD53" s="134" t="str">
        <f t="shared" si="27"/>
        <v/>
      </c>
    </row>
    <row r="54" spans="1:82" x14ac:dyDescent="0.25">
      <c r="A54" s="70" t="s">
        <v>78</v>
      </c>
      <c r="B54" s="19" t="s">
        <v>6</v>
      </c>
      <c r="C54" s="19" t="s">
        <v>22</v>
      </c>
      <c r="D54" s="20">
        <v>1</v>
      </c>
      <c r="E54" s="51" t="s">
        <v>620</v>
      </c>
      <c r="F54" s="10" t="s">
        <v>620</v>
      </c>
      <c r="G54" s="70" t="s">
        <v>288</v>
      </c>
      <c r="H54" s="19" t="s">
        <v>6</v>
      </c>
      <c r="I54" s="19" t="s">
        <v>134</v>
      </c>
      <c r="J54" s="20">
        <v>1</v>
      </c>
      <c r="K54" s="51" t="s">
        <v>620</v>
      </c>
      <c r="L54" s="10" t="s">
        <v>620</v>
      </c>
      <c r="M54" s="70" t="s">
        <v>250</v>
      </c>
      <c r="N54" s="19" t="s">
        <v>6</v>
      </c>
      <c r="O54" s="19" t="s">
        <v>150</v>
      </c>
      <c r="P54" s="20">
        <v>2</v>
      </c>
      <c r="Q54" s="51" t="s">
        <v>620</v>
      </c>
      <c r="R54" s="10" t="s">
        <v>620</v>
      </c>
      <c r="S54" s="70" t="s">
        <v>294</v>
      </c>
      <c r="T54" s="19" t="s">
        <v>6</v>
      </c>
      <c r="U54" s="19" t="s">
        <v>21</v>
      </c>
      <c r="V54" s="20">
        <v>9</v>
      </c>
      <c r="W54" s="51" t="s">
        <v>620</v>
      </c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65">
        <f t="shared" si="17"/>
        <v>0</v>
      </c>
      <c r="AI54" s="65" t="str">
        <f t="shared" si="17"/>
        <v/>
      </c>
      <c r="AJ54" s="65" t="str">
        <f t="shared" si="18"/>
        <v>ATLETICO PIPPAO</v>
      </c>
      <c r="AL54" s="65">
        <f t="shared" si="19"/>
        <v>0</v>
      </c>
      <c r="AN54" s="65">
        <f t="shared" si="16"/>
        <v>0</v>
      </c>
      <c r="BA54" s="2" t="str">
        <f>Disponibili!B54</f>
        <v>COCCHI</v>
      </c>
      <c r="BB54" s="2" t="str">
        <f>Disponibili!A54</f>
        <v>D</v>
      </c>
      <c r="BG54" s="133"/>
      <c r="BH54" t="str">
        <f t="shared" si="20"/>
        <v/>
      </c>
      <c r="BI54" t="str">
        <f t="shared" si="20"/>
        <v/>
      </c>
      <c r="BJ54" t="str">
        <f t="shared" si="20"/>
        <v/>
      </c>
      <c r="BK54" t="str">
        <f t="shared" si="20"/>
        <v/>
      </c>
      <c r="BL54" t="str">
        <f t="shared" si="21"/>
        <v/>
      </c>
      <c r="BN54" t="str">
        <f t="shared" si="22"/>
        <v/>
      </c>
      <c r="BO54" t="str">
        <f t="shared" si="22"/>
        <v/>
      </c>
      <c r="BP54" t="str">
        <f t="shared" si="22"/>
        <v/>
      </c>
      <c r="BQ54" t="str">
        <f t="shared" si="22"/>
        <v/>
      </c>
      <c r="BR54" t="str">
        <f t="shared" si="23"/>
        <v/>
      </c>
      <c r="BT54" t="str">
        <f t="shared" si="24"/>
        <v/>
      </c>
      <c r="BU54" t="str">
        <f t="shared" si="24"/>
        <v/>
      </c>
      <c r="BV54" t="str">
        <f t="shared" si="24"/>
        <v/>
      </c>
      <c r="BW54" t="str">
        <f t="shared" si="24"/>
        <v/>
      </c>
      <c r="BX54" t="str">
        <f t="shared" si="25"/>
        <v/>
      </c>
      <c r="BZ54" t="str">
        <f t="shared" si="26"/>
        <v/>
      </c>
      <c r="CA54" t="str">
        <f t="shared" si="26"/>
        <v/>
      </c>
      <c r="CB54" t="str">
        <f t="shared" si="26"/>
        <v/>
      </c>
      <c r="CC54" t="str">
        <f t="shared" si="26"/>
        <v/>
      </c>
      <c r="CD54" s="134" t="str">
        <f t="shared" si="27"/>
        <v/>
      </c>
    </row>
    <row r="55" spans="1:82" ht="13" thickBot="1" x14ac:dyDescent="0.3">
      <c r="A55" s="71" t="s">
        <v>0</v>
      </c>
      <c r="B55" s="67" t="s">
        <v>0</v>
      </c>
      <c r="C55" s="67" t="s">
        <v>0</v>
      </c>
      <c r="D55" s="68" t="s">
        <v>0</v>
      </c>
      <c r="E55" s="153" t="s">
        <v>0</v>
      </c>
      <c r="F55" s="69" t="s">
        <v>0</v>
      </c>
      <c r="G55" s="71"/>
      <c r="H55" s="67" t="s">
        <v>0</v>
      </c>
      <c r="I55" s="67" t="s">
        <v>0</v>
      </c>
      <c r="J55" s="68"/>
      <c r="K55" s="153" t="s">
        <v>0</v>
      </c>
      <c r="L55" s="69" t="s">
        <v>0</v>
      </c>
      <c r="M55" s="71"/>
      <c r="N55" s="67" t="s">
        <v>0</v>
      </c>
      <c r="O55" s="67" t="s">
        <v>0</v>
      </c>
      <c r="P55" s="68"/>
      <c r="Q55" s="153" t="s">
        <v>0</v>
      </c>
      <c r="R55" s="69" t="s">
        <v>0</v>
      </c>
      <c r="S55" s="71" t="s">
        <v>0</v>
      </c>
      <c r="T55" s="67" t="s">
        <v>0</v>
      </c>
      <c r="U55" s="67" t="s">
        <v>0</v>
      </c>
      <c r="V55" s="68" t="s">
        <v>0</v>
      </c>
      <c r="W55" s="153" t="s">
        <v>0</v>
      </c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N55" s="65">
        <f t="shared" si="16"/>
        <v>0</v>
      </c>
      <c r="BA55" s="2" t="str">
        <f>Disponibili!B55</f>
        <v>DARMIAN</v>
      </c>
      <c r="BB55" s="2" t="str">
        <f>Disponibili!A55</f>
        <v>D</v>
      </c>
      <c r="BG55" s="133"/>
      <c r="BH55" t="str">
        <f t="shared" si="20"/>
        <v/>
      </c>
      <c r="BI55" t="str">
        <f t="shared" si="20"/>
        <v/>
      </c>
      <c r="BJ55" t="str">
        <f t="shared" si="20"/>
        <v/>
      </c>
      <c r="BK55" t="str">
        <f t="shared" si="20"/>
        <v/>
      </c>
      <c r="BL55" t="str">
        <f t="shared" si="21"/>
        <v/>
      </c>
      <c r="BN55" t="str">
        <f t="shared" si="22"/>
        <v/>
      </c>
      <c r="BO55" t="str">
        <f t="shared" si="22"/>
        <v/>
      </c>
      <c r="BP55" t="str">
        <f t="shared" si="22"/>
        <v/>
      </c>
      <c r="BQ55" t="str">
        <f t="shared" si="22"/>
        <v/>
      </c>
      <c r="BR55" t="str">
        <f t="shared" si="23"/>
        <v/>
      </c>
      <c r="BT55" t="str">
        <f t="shared" si="24"/>
        <v/>
      </c>
      <c r="BU55" t="str">
        <f t="shared" si="24"/>
        <v/>
      </c>
      <c r="BV55" t="str">
        <f t="shared" si="24"/>
        <v/>
      </c>
      <c r="BW55" t="str">
        <f t="shared" si="24"/>
        <v/>
      </c>
      <c r="BX55" t="str">
        <f t="shared" si="25"/>
        <v/>
      </c>
      <c r="BZ55" t="str">
        <f t="shared" si="26"/>
        <v/>
      </c>
      <c r="CA55" t="str">
        <f t="shared" si="26"/>
        <v/>
      </c>
      <c r="CB55" t="str">
        <f t="shared" si="26"/>
        <v/>
      </c>
      <c r="CC55" t="str">
        <f t="shared" si="26"/>
        <v/>
      </c>
      <c r="CD55" s="134" t="str">
        <f t="shared" si="27"/>
        <v/>
      </c>
    </row>
    <row r="56" spans="1:82" ht="13" thickTop="1" x14ac:dyDescent="0.25">
      <c r="A56" s="70" t="s">
        <v>347</v>
      </c>
      <c r="B56" s="63" t="s">
        <v>11</v>
      </c>
      <c r="C56" s="63" t="s">
        <v>151</v>
      </c>
      <c r="D56" s="64">
        <v>2</v>
      </c>
      <c r="E56" s="154" t="s">
        <v>620</v>
      </c>
      <c r="F56" s="10" t="s">
        <v>620</v>
      </c>
      <c r="G56" s="70" t="s">
        <v>312</v>
      </c>
      <c r="H56" s="63" t="s">
        <v>11</v>
      </c>
      <c r="I56" s="63" t="s">
        <v>245</v>
      </c>
      <c r="J56" s="64">
        <v>1</v>
      </c>
      <c r="K56" s="154" t="s">
        <v>620</v>
      </c>
      <c r="L56" s="10" t="s">
        <v>235</v>
      </c>
      <c r="M56" s="70" t="s">
        <v>328</v>
      </c>
      <c r="N56" s="63" t="s">
        <v>11</v>
      </c>
      <c r="O56" s="63" t="s">
        <v>151</v>
      </c>
      <c r="P56" s="64">
        <v>2</v>
      </c>
      <c r="Q56" s="154" t="s">
        <v>235</v>
      </c>
      <c r="R56" s="10" t="s">
        <v>235</v>
      </c>
      <c r="S56" s="70" t="s">
        <v>320</v>
      </c>
      <c r="T56" s="63" t="s">
        <v>11</v>
      </c>
      <c r="U56" s="63" t="s">
        <v>192</v>
      </c>
      <c r="V56" s="64">
        <v>2</v>
      </c>
      <c r="W56" s="154" t="s">
        <v>235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65" t="str">
        <f t="shared" si="17"/>
        <v>BORRELLI</v>
      </c>
      <c r="AI56" s="65" t="str">
        <f t="shared" si="17"/>
        <v>A</v>
      </c>
      <c r="AJ56" s="65" t="str">
        <f t="shared" si="18"/>
        <v>ATLETICO PIPPAO</v>
      </c>
      <c r="AL56" s="65" t="str">
        <f t="shared" si="19"/>
        <v>/28</v>
      </c>
      <c r="AN56" s="65">
        <f t="shared" si="16"/>
        <v>2</v>
      </c>
      <c r="BA56" s="2" t="str">
        <f>Disponibili!B56</f>
        <v>DE VRIJ</v>
      </c>
      <c r="BB56" s="2" t="str">
        <f>Disponibili!A56</f>
        <v>D</v>
      </c>
      <c r="BG56" s="133"/>
      <c r="BH56" t="str">
        <f t="shared" si="20"/>
        <v/>
      </c>
      <c r="BI56" t="str">
        <f t="shared" si="20"/>
        <v/>
      </c>
      <c r="BJ56" t="str">
        <f t="shared" si="20"/>
        <v/>
      </c>
      <c r="BK56" t="str">
        <f t="shared" si="20"/>
        <v/>
      </c>
      <c r="BL56" t="str">
        <f t="shared" si="21"/>
        <v/>
      </c>
      <c r="BN56" t="str">
        <f t="shared" si="22"/>
        <v/>
      </c>
      <c r="BO56" t="str">
        <f t="shared" si="22"/>
        <v/>
      </c>
      <c r="BP56" t="str">
        <f t="shared" si="22"/>
        <v/>
      </c>
      <c r="BQ56" t="str">
        <f t="shared" si="22"/>
        <v/>
      </c>
      <c r="BR56" t="str">
        <f t="shared" si="23"/>
        <v/>
      </c>
      <c r="BT56" t="str">
        <f t="shared" si="24"/>
        <v/>
      </c>
      <c r="BU56" t="str">
        <f t="shared" si="24"/>
        <v/>
      </c>
      <c r="BV56" t="str">
        <f t="shared" si="24"/>
        <v/>
      </c>
      <c r="BW56" t="str">
        <f t="shared" si="24"/>
        <v/>
      </c>
      <c r="BX56" t="str">
        <f t="shared" si="25"/>
        <v/>
      </c>
      <c r="BZ56" t="str">
        <f t="shared" si="26"/>
        <v/>
      </c>
      <c r="CA56" t="str">
        <f t="shared" si="26"/>
        <v/>
      </c>
      <c r="CB56" t="str">
        <f t="shared" si="26"/>
        <v/>
      </c>
      <c r="CC56" t="str">
        <f t="shared" si="26"/>
        <v/>
      </c>
      <c r="CD56" s="134" t="str">
        <f t="shared" si="27"/>
        <v/>
      </c>
    </row>
    <row r="57" spans="1:82" x14ac:dyDescent="0.25">
      <c r="A57" s="70" t="s">
        <v>200</v>
      </c>
      <c r="B57" s="19" t="s">
        <v>11</v>
      </c>
      <c r="C57" s="19" t="s">
        <v>193</v>
      </c>
      <c r="D57" s="20">
        <v>6</v>
      </c>
      <c r="E57" s="51" t="s">
        <v>235</v>
      </c>
      <c r="F57" s="10" t="s">
        <v>620</v>
      </c>
      <c r="G57" s="70" t="s">
        <v>320</v>
      </c>
      <c r="H57" s="19" t="s">
        <v>11</v>
      </c>
      <c r="I57" s="19" t="s">
        <v>192</v>
      </c>
      <c r="J57" s="20">
        <v>1</v>
      </c>
      <c r="K57" s="51" t="s">
        <v>620</v>
      </c>
      <c r="L57" s="10" t="s">
        <v>620</v>
      </c>
      <c r="M57" s="70" t="s">
        <v>385</v>
      </c>
      <c r="N57" s="19" t="s">
        <v>11</v>
      </c>
      <c r="O57" s="19" t="s">
        <v>192</v>
      </c>
      <c r="P57" s="20">
        <v>75</v>
      </c>
      <c r="Q57" s="51" t="s">
        <v>620</v>
      </c>
      <c r="R57" s="10" t="s">
        <v>620</v>
      </c>
      <c r="S57" s="70" t="s">
        <v>40</v>
      </c>
      <c r="T57" s="19" t="s">
        <v>11</v>
      </c>
      <c r="U57" s="19" t="s">
        <v>26</v>
      </c>
      <c r="V57" s="20">
        <v>3</v>
      </c>
      <c r="W57" s="51" t="s">
        <v>620</v>
      </c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65" t="str">
        <f t="shared" si="17"/>
        <v>FULLKRUG</v>
      </c>
      <c r="AI57" s="65" t="str">
        <f t="shared" si="17"/>
        <v>A</v>
      </c>
      <c r="AJ57" s="65" t="str">
        <f t="shared" si="18"/>
        <v>ATLETICO PIPPAO</v>
      </c>
      <c r="AL57" s="65" t="str">
        <f t="shared" si="19"/>
        <v>/28</v>
      </c>
      <c r="AN57" s="65">
        <f t="shared" si="16"/>
        <v>11</v>
      </c>
      <c r="BA57" s="2" t="str">
        <f>Disponibili!B57</f>
        <v>CABAL</v>
      </c>
      <c r="BB57" s="2" t="str">
        <f>Disponibili!A57</f>
        <v>D</v>
      </c>
      <c r="BG57" s="133"/>
      <c r="BH57" t="str">
        <f t="shared" si="20"/>
        <v/>
      </c>
      <c r="BI57" t="str">
        <f t="shared" si="20"/>
        <v/>
      </c>
      <c r="BJ57" t="str">
        <f t="shared" si="20"/>
        <v/>
      </c>
      <c r="BK57" t="str">
        <f t="shared" si="20"/>
        <v/>
      </c>
      <c r="BL57" t="str">
        <f t="shared" si="21"/>
        <v/>
      </c>
      <c r="BN57" t="str">
        <f t="shared" si="22"/>
        <v/>
      </c>
      <c r="BO57" t="str">
        <f t="shared" si="22"/>
        <v/>
      </c>
      <c r="BP57" t="str">
        <f t="shared" si="22"/>
        <v/>
      </c>
      <c r="BQ57" t="str">
        <f t="shared" si="22"/>
        <v/>
      </c>
      <c r="BR57" t="str">
        <f t="shared" si="23"/>
        <v/>
      </c>
      <c r="BT57" t="str">
        <f t="shared" si="24"/>
        <v/>
      </c>
      <c r="BU57" t="str">
        <f t="shared" si="24"/>
        <v/>
      </c>
      <c r="BV57" t="str">
        <f t="shared" si="24"/>
        <v/>
      </c>
      <c r="BW57" t="str">
        <f t="shared" si="24"/>
        <v/>
      </c>
      <c r="BX57" t="str">
        <f t="shared" si="25"/>
        <v/>
      </c>
      <c r="BZ57" t="str">
        <f t="shared" si="26"/>
        <v/>
      </c>
      <c r="CA57" t="str">
        <f t="shared" si="26"/>
        <v/>
      </c>
      <c r="CB57" t="str">
        <f t="shared" si="26"/>
        <v/>
      </c>
      <c r="CC57" t="str">
        <f t="shared" si="26"/>
        <v/>
      </c>
      <c r="CD57" s="134" t="str">
        <f t="shared" si="27"/>
        <v/>
      </c>
    </row>
    <row r="58" spans="1:82" x14ac:dyDescent="0.25">
      <c r="A58" s="70" t="s">
        <v>349</v>
      </c>
      <c r="B58" s="19" t="s">
        <v>11</v>
      </c>
      <c r="C58" s="19" t="s">
        <v>27</v>
      </c>
      <c r="D58" s="20">
        <v>2</v>
      </c>
      <c r="E58" s="51" t="s">
        <v>235</v>
      </c>
      <c r="F58" s="10" t="s">
        <v>620</v>
      </c>
      <c r="G58" s="70" t="s">
        <v>423</v>
      </c>
      <c r="H58" s="19" t="s">
        <v>11</v>
      </c>
      <c r="I58" s="19" t="s">
        <v>5</v>
      </c>
      <c r="J58" s="20">
        <v>7</v>
      </c>
      <c r="K58" s="51" t="s">
        <v>620</v>
      </c>
      <c r="L58" s="10" t="s">
        <v>620</v>
      </c>
      <c r="M58" s="70" t="s">
        <v>315</v>
      </c>
      <c r="N58" s="19" t="s">
        <v>11</v>
      </c>
      <c r="O58" s="19" t="s">
        <v>22</v>
      </c>
      <c r="P58" s="20">
        <v>65</v>
      </c>
      <c r="Q58" s="51" t="s">
        <v>620</v>
      </c>
      <c r="R58" s="10" t="s">
        <v>620</v>
      </c>
      <c r="S58" s="70" t="s">
        <v>341</v>
      </c>
      <c r="T58" s="19" t="s">
        <v>11</v>
      </c>
      <c r="U58" s="19" t="s">
        <v>4</v>
      </c>
      <c r="V58" s="20">
        <v>7</v>
      </c>
      <c r="W58" s="51" t="s">
        <v>620</v>
      </c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65" t="str">
        <f t="shared" si="17"/>
        <v>LAURIENTÈ</v>
      </c>
      <c r="AI58" s="65" t="str">
        <f t="shared" si="17"/>
        <v>A</v>
      </c>
      <c r="AJ58" s="65" t="str">
        <f t="shared" si="18"/>
        <v>ATLETICO PIPPAO</v>
      </c>
      <c r="AL58" s="65" t="str">
        <f t="shared" si="19"/>
        <v>/28</v>
      </c>
      <c r="AN58" s="65">
        <f t="shared" si="16"/>
        <v>18</v>
      </c>
      <c r="BA58" s="2" t="str">
        <f>Disponibili!B58</f>
        <v>CAMBIASO</v>
      </c>
      <c r="BB58" s="2" t="str">
        <f>Disponibili!A58</f>
        <v>D</v>
      </c>
      <c r="BG58" s="133"/>
      <c r="BH58" t="str">
        <f t="shared" si="20"/>
        <v/>
      </c>
      <c r="BI58" t="str">
        <f t="shared" si="20"/>
        <v/>
      </c>
      <c r="BJ58" t="str">
        <f t="shared" si="20"/>
        <v/>
      </c>
      <c r="BK58" t="str">
        <f t="shared" si="20"/>
        <v/>
      </c>
      <c r="BL58" t="str">
        <f t="shared" si="21"/>
        <v/>
      </c>
      <c r="BN58" t="str">
        <f t="shared" si="22"/>
        <v/>
      </c>
      <c r="BO58" t="str">
        <f t="shared" si="22"/>
        <v/>
      </c>
      <c r="BP58" t="str">
        <f t="shared" si="22"/>
        <v/>
      </c>
      <c r="BQ58" t="str">
        <f t="shared" si="22"/>
        <v/>
      </c>
      <c r="BR58" t="str">
        <f t="shared" si="23"/>
        <v/>
      </c>
      <c r="BT58" t="str">
        <f t="shared" si="24"/>
        <v/>
      </c>
      <c r="BU58" t="str">
        <f t="shared" si="24"/>
        <v/>
      </c>
      <c r="BV58" t="str">
        <f t="shared" si="24"/>
        <v/>
      </c>
      <c r="BW58" t="str">
        <f t="shared" si="24"/>
        <v/>
      </c>
      <c r="BX58" t="str">
        <f t="shared" si="25"/>
        <v/>
      </c>
      <c r="BZ58" t="str">
        <f t="shared" si="26"/>
        <v/>
      </c>
      <c r="CA58" t="str">
        <f t="shared" si="26"/>
        <v/>
      </c>
      <c r="CB58" t="str">
        <f t="shared" si="26"/>
        <v/>
      </c>
      <c r="CC58" t="str">
        <f t="shared" si="26"/>
        <v/>
      </c>
      <c r="CD58" s="134" t="str">
        <f t="shared" si="27"/>
        <v/>
      </c>
    </row>
    <row r="59" spans="1:82" x14ac:dyDescent="0.25">
      <c r="A59" s="70" t="s">
        <v>198</v>
      </c>
      <c r="B59" s="19" t="s">
        <v>11</v>
      </c>
      <c r="C59" s="19" t="s">
        <v>192</v>
      </c>
      <c r="D59" s="20">
        <v>6</v>
      </c>
      <c r="E59" s="51" t="s">
        <v>235</v>
      </c>
      <c r="F59" s="10" t="s">
        <v>620</v>
      </c>
      <c r="G59" s="70" t="s">
        <v>421</v>
      </c>
      <c r="H59" s="19" t="s">
        <v>11</v>
      </c>
      <c r="I59" s="19" t="s">
        <v>245</v>
      </c>
      <c r="J59" s="20">
        <v>1</v>
      </c>
      <c r="K59" s="51" t="s">
        <v>620</v>
      </c>
      <c r="L59" s="10" t="s">
        <v>620</v>
      </c>
      <c r="M59" s="70" t="s">
        <v>131</v>
      </c>
      <c r="N59" s="19" t="s">
        <v>11</v>
      </c>
      <c r="O59" s="19" t="s">
        <v>4</v>
      </c>
      <c r="P59" s="20">
        <v>7</v>
      </c>
      <c r="Q59" s="51" t="s">
        <v>620</v>
      </c>
      <c r="R59" s="10" t="s">
        <v>235</v>
      </c>
      <c r="S59" s="70" t="s">
        <v>353</v>
      </c>
      <c r="T59" s="19" t="s">
        <v>11</v>
      </c>
      <c r="U59" s="19" t="s">
        <v>8</v>
      </c>
      <c r="V59" s="20">
        <v>2</v>
      </c>
      <c r="W59" s="51" t="s">
        <v>235</v>
      </c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65" t="str">
        <f t="shared" si="17"/>
        <v>OPENDA</v>
      </c>
      <c r="AI59" s="65" t="str">
        <f t="shared" si="17"/>
        <v>A</v>
      </c>
      <c r="AJ59" s="65" t="str">
        <f t="shared" si="18"/>
        <v>ATLETICO PIPPAO</v>
      </c>
      <c r="AL59" s="65" t="str">
        <f t="shared" si="19"/>
        <v>/28</v>
      </c>
      <c r="AN59" s="65">
        <f t="shared" si="16"/>
        <v>72</v>
      </c>
      <c r="BA59" s="2" t="str">
        <f>Disponibili!B59</f>
        <v>GATTI</v>
      </c>
      <c r="BB59" s="2" t="str">
        <f>Disponibili!A59</f>
        <v>D</v>
      </c>
      <c r="BG59" s="133"/>
      <c r="BH59" t="str">
        <f t="shared" si="20"/>
        <v/>
      </c>
      <c r="BI59" t="str">
        <f t="shared" si="20"/>
        <v/>
      </c>
      <c r="BJ59" t="str">
        <f t="shared" si="20"/>
        <v/>
      </c>
      <c r="BK59" t="str">
        <f t="shared" si="20"/>
        <v/>
      </c>
      <c r="BL59" t="str">
        <f t="shared" si="21"/>
        <v/>
      </c>
      <c r="BN59" t="str">
        <f t="shared" si="22"/>
        <v/>
      </c>
      <c r="BO59" t="str">
        <f t="shared" si="22"/>
        <v/>
      </c>
      <c r="BP59" t="str">
        <f t="shared" si="22"/>
        <v/>
      </c>
      <c r="BQ59" t="str">
        <f t="shared" si="22"/>
        <v/>
      </c>
      <c r="BR59" t="str">
        <f t="shared" si="23"/>
        <v/>
      </c>
      <c r="BT59" t="str">
        <f t="shared" si="24"/>
        <v/>
      </c>
      <c r="BU59" t="str">
        <f t="shared" si="24"/>
        <v/>
      </c>
      <c r="BV59" t="str">
        <f t="shared" si="24"/>
        <v/>
      </c>
      <c r="BW59" t="str">
        <f t="shared" si="24"/>
        <v/>
      </c>
      <c r="BX59" t="str">
        <f t="shared" si="25"/>
        <v/>
      </c>
      <c r="BZ59" t="str">
        <f t="shared" si="26"/>
        <v/>
      </c>
      <c r="CA59" t="str">
        <f t="shared" si="26"/>
        <v/>
      </c>
      <c r="CB59" t="str">
        <f t="shared" si="26"/>
        <v/>
      </c>
      <c r="CC59" t="str">
        <f t="shared" si="26"/>
        <v/>
      </c>
      <c r="CD59" s="134" t="str">
        <f t="shared" si="27"/>
        <v/>
      </c>
    </row>
    <row r="60" spans="1:82" ht="13" thickBot="1" x14ac:dyDescent="0.3">
      <c r="A60" s="70" t="s">
        <v>457</v>
      </c>
      <c r="B60" s="19" t="s">
        <v>11</v>
      </c>
      <c r="C60" s="19" t="s">
        <v>4</v>
      </c>
      <c r="D60" s="20">
        <v>11</v>
      </c>
      <c r="E60" s="51" t="s">
        <v>620</v>
      </c>
      <c r="F60" s="10" t="s">
        <v>235</v>
      </c>
      <c r="G60" s="70" t="s">
        <v>326</v>
      </c>
      <c r="H60" s="19" t="s">
        <v>11</v>
      </c>
      <c r="I60" s="19" t="s">
        <v>9</v>
      </c>
      <c r="J60" s="20">
        <v>1</v>
      </c>
      <c r="K60" s="51" t="s">
        <v>235</v>
      </c>
      <c r="L60" s="10" t="s">
        <v>620</v>
      </c>
      <c r="M60" s="70" t="s">
        <v>582</v>
      </c>
      <c r="N60" s="19" t="s">
        <v>11</v>
      </c>
      <c r="O60" s="19" t="s">
        <v>21</v>
      </c>
      <c r="P60" s="20">
        <v>1</v>
      </c>
      <c r="Q60" s="51" t="s">
        <v>620</v>
      </c>
      <c r="R60" s="10" t="s">
        <v>620</v>
      </c>
      <c r="S60" s="70" t="s">
        <v>75</v>
      </c>
      <c r="T60" s="19" t="s">
        <v>11</v>
      </c>
      <c r="U60" s="19" t="s">
        <v>5</v>
      </c>
      <c r="V60" s="20">
        <v>3</v>
      </c>
      <c r="W60" s="51" t="s">
        <v>620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35" t="str">
        <f t="shared" si="17"/>
        <v>PEDRO</v>
      </c>
      <c r="AI60" s="135" t="str">
        <f t="shared" si="17"/>
        <v>A</v>
      </c>
      <c r="AJ60" s="136" t="str">
        <f t="shared" si="18"/>
        <v>ATLETICO PIPPAO</v>
      </c>
      <c r="AL60" s="135" t="str">
        <f t="shared" si="19"/>
        <v>/28</v>
      </c>
      <c r="AN60" s="65">
        <f t="shared" si="16"/>
        <v>1</v>
      </c>
      <c r="BA60" s="2" t="str">
        <f>Disponibili!B60</f>
        <v>HOLM</v>
      </c>
      <c r="BB60" s="2" t="str">
        <f>Disponibili!A60</f>
        <v>D</v>
      </c>
      <c r="BG60" s="133"/>
      <c r="BH60" t="str">
        <f t="shared" si="20"/>
        <v/>
      </c>
      <c r="BI60" t="str">
        <f t="shared" si="20"/>
        <v/>
      </c>
      <c r="BJ60" t="str">
        <f t="shared" si="20"/>
        <v/>
      </c>
      <c r="BK60" t="str">
        <f t="shared" si="20"/>
        <v/>
      </c>
      <c r="BL60" t="str">
        <f t="shared" si="21"/>
        <v/>
      </c>
      <c r="BN60" t="str">
        <f t="shared" si="22"/>
        <v/>
      </c>
      <c r="BO60" t="str">
        <f t="shared" si="22"/>
        <v/>
      </c>
      <c r="BP60" t="str">
        <f t="shared" si="22"/>
        <v/>
      </c>
      <c r="BQ60" t="str">
        <f t="shared" si="22"/>
        <v/>
      </c>
      <c r="BR60" t="str">
        <f t="shared" si="23"/>
        <v/>
      </c>
      <c r="BT60" t="str">
        <f t="shared" si="24"/>
        <v/>
      </c>
      <c r="BU60" t="str">
        <f t="shared" si="24"/>
        <v/>
      </c>
      <c r="BV60" t="str">
        <f t="shared" si="24"/>
        <v/>
      </c>
      <c r="BW60" t="str">
        <f t="shared" si="24"/>
        <v/>
      </c>
      <c r="BX60" t="str">
        <f t="shared" si="25"/>
        <v/>
      </c>
      <c r="BZ60" t="str">
        <f t="shared" si="26"/>
        <v/>
      </c>
      <c r="CA60" t="str">
        <f t="shared" si="26"/>
        <v/>
      </c>
      <c r="CB60" t="str">
        <f t="shared" si="26"/>
        <v/>
      </c>
      <c r="CC60" t="str">
        <f t="shared" si="26"/>
        <v/>
      </c>
      <c r="CD60" s="134" t="str">
        <f t="shared" si="27"/>
        <v/>
      </c>
    </row>
    <row r="61" spans="1:82" x14ac:dyDescent="0.25">
      <c r="A61" s="70" t="s">
        <v>482</v>
      </c>
      <c r="B61" s="19" t="s">
        <v>11</v>
      </c>
      <c r="C61" s="19" t="s">
        <v>245</v>
      </c>
      <c r="D61" s="20">
        <v>4</v>
      </c>
      <c r="E61" s="51" t="s">
        <v>620</v>
      </c>
      <c r="F61" s="10" t="s">
        <v>235</v>
      </c>
      <c r="G61" s="70" t="s">
        <v>50</v>
      </c>
      <c r="H61" s="19" t="s">
        <v>11</v>
      </c>
      <c r="I61" s="19" t="s">
        <v>21</v>
      </c>
      <c r="J61" s="20">
        <v>21</v>
      </c>
      <c r="K61" s="51" t="s">
        <v>235</v>
      </c>
      <c r="L61" s="10" t="s">
        <v>620</v>
      </c>
      <c r="M61" s="70" t="s">
        <v>494</v>
      </c>
      <c r="N61" s="19" t="s">
        <v>11</v>
      </c>
      <c r="O61" s="19" t="s">
        <v>21</v>
      </c>
      <c r="P61" s="20">
        <v>1</v>
      </c>
      <c r="Q61" s="51" t="s">
        <v>620</v>
      </c>
      <c r="R61" s="10" t="s">
        <v>620</v>
      </c>
      <c r="S61" s="70" t="s">
        <v>319</v>
      </c>
      <c r="T61" s="19" t="s">
        <v>11</v>
      </c>
      <c r="U61" s="19" t="s">
        <v>27</v>
      </c>
      <c r="V61" s="20">
        <v>1</v>
      </c>
      <c r="W61" s="51" t="s">
        <v>620</v>
      </c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BA61" s="2" t="str">
        <f>Disponibili!B61</f>
        <v>GIGOT</v>
      </c>
      <c r="BB61" s="2" t="str">
        <f>Disponibili!A61</f>
        <v>D</v>
      </c>
      <c r="BG61" s="133"/>
      <c r="BH61" t="str">
        <f t="shared" si="20"/>
        <v/>
      </c>
      <c r="BI61" t="str">
        <f t="shared" si="20"/>
        <v/>
      </c>
      <c r="BJ61" t="str">
        <f t="shared" si="20"/>
        <v/>
      </c>
      <c r="BK61" t="str">
        <f t="shared" si="20"/>
        <v/>
      </c>
      <c r="BL61" t="str">
        <f t="shared" si="21"/>
        <v/>
      </c>
      <c r="BN61" t="str">
        <f t="shared" si="22"/>
        <v/>
      </c>
      <c r="BO61" t="str">
        <f t="shared" si="22"/>
        <v/>
      </c>
      <c r="BP61" t="str">
        <f t="shared" si="22"/>
        <v/>
      </c>
      <c r="BQ61" t="str">
        <f t="shared" si="22"/>
        <v/>
      </c>
      <c r="BR61" t="str">
        <f t="shared" si="23"/>
        <v/>
      </c>
      <c r="BT61" t="str">
        <f t="shared" si="24"/>
        <v/>
      </c>
      <c r="BU61" t="str">
        <f t="shared" si="24"/>
        <v/>
      </c>
      <c r="BV61" t="str">
        <f t="shared" si="24"/>
        <v/>
      </c>
      <c r="BW61" t="str">
        <f t="shared" si="24"/>
        <v/>
      </c>
      <c r="BX61" t="str">
        <f t="shared" si="25"/>
        <v/>
      </c>
      <c r="BZ61" t="str">
        <f t="shared" si="26"/>
        <v/>
      </c>
      <c r="CA61" t="str">
        <f t="shared" si="26"/>
        <v/>
      </c>
      <c r="CB61" t="str">
        <f t="shared" si="26"/>
        <v/>
      </c>
      <c r="CC61" t="str">
        <f t="shared" si="26"/>
        <v/>
      </c>
      <c r="CD61" s="134" t="str">
        <f t="shared" si="27"/>
        <v/>
      </c>
    </row>
    <row r="62" spans="1:82" x14ac:dyDescent="0.25">
      <c r="A62" s="70" t="s">
        <v>414</v>
      </c>
      <c r="B62" s="19" t="s">
        <v>11</v>
      </c>
      <c r="C62" s="19" t="s">
        <v>239</v>
      </c>
      <c r="D62" s="20">
        <v>4</v>
      </c>
      <c r="E62" s="51" t="s">
        <v>620</v>
      </c>
      <c r="F62" s="10" t="s">
        <v>620</v>
      </c>
      <c r="G62" s="70" t="s">
        <v>461</v>
      </c>
      <c r="H62" s="19" t="s">
        <v>11</v>
      </c>
      <c r="I62" s="19" t="s">
        <v>134</v>
      </c>
      <c r="J62" s="20">
        <v>1</v>
      </c>
      <c r="K62" s="51" t="s">
        <v>620</v>
      </c>
      <c r="L62" s="10" t="s">
        <v>620</v>
      </c>
      <c r="M62" s="70" t="s">
        <v>585</v>
      </c>
      <c r="N62" s="19" t="s">
        <v>11</v>
      </c>
      <c r="O62" s="19" t="s">
        <v>5</v>
      </c>
      <c r="P62" s="20">
        <v>10</v>
      </c>
      <c r="Q62" s="51" t="s">
        <v>620</v>
      </c>
      <c r="R62" s="10" t="s">
        <v>620</v>
      </c>
      <c r="S62" s="70" t="s">
        <v>582</v>
      </c>
      <c r="T62" s="19" t="s">
        <v>11</v>
      </c>
      <c r="U62" s="19" t="s">
        <v>21</v>
      </c>
      <c r="V62" s="20">
        <v>2</v>
      </c>
      <c r="W62" s="51" t="s">
        <v>620</v>
      </c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BA62" s="2" t="str">
        <f>Disponibili!B62</f>
        <v>HYSAJ</v>
      </c>
      <c r="BB62" s="2" t="str">
        <f>Disponibili!A62</f>
        <v>D</v>
      </c>
      <c r="BG62" s="133"/>
      <c r="BH62" t="str">
        <f t="shared" si="20"/>
        <v/>
      </c>
      <c r="BI62" t="str">
        <f t="shared" si="20"/>
        <v/>
      </c>
      <c r="BJ62" t="str">
        <f t="shared" si="20"/>
        <v/>
      </c>
      <c r="BK62" t="str">
        <f t="shared" si="20"/>
        <v/>
      </c>
      <c r="BL62" t="str">
        <f t="shared" si="21"/>
        <v/>
      </c>
      <c r="BN62" t="str">
        <f t="shared" si="22"/>
        <v/>
      </c>
      <c r="BO62" t="str">
        <f t="shared" si="22"/>
        <v/>
      </c>
      <c r="BP62" t="str">
        <f t="shared" si="22"/>
        <v/>
      </c>
      <c r="BQ62" t="str">
        <f t="shared" si="22"/>
        <v/>
      </c>
      <c r="BR62" t="str">
        <f t="shared" si="23"/>
        <v/>
      </c>
      <c r="BT62" t="str">
        <f t="shared" si="24"/>
        <v/>
      </c>
      <c r="BU62" t="str">
        <f t="shared" si="24"/>
        <v/>
      </c>
      <c r="BV62" t="str">
        <f t="shared" si="24"/>
        <v/>
      </c>
      <c r="BW62" t="str">
        <f t="shared" si="24"/>
        <v/>
      </c>
      <c r="BX62" t="str">
        <f t="shared" si="25"/>
        <v/>
      </c>
      <c r="BZ62" t="str">
        <f t="shared" si="26"/>
        <v/>
      </c>
      <c r="CA62" t="str">
        <f t="shared" si="26"/>
        <v/>
      </c>
      <c r="CB62" t="str">
        <f t="shared" si="26"/>
        <v/>
      </c>
      <c r="CC62" t="str">
        <f t="shared" si="26"/>
        <v/>
      </c>
      <c r="CD62" s="134" t="str">
        <f t="shared" si="27"/>
        <v/>
      </c>
    </row>
    <row r="63" spans="1:82" x14ac:dyDescent="0.25">
      <c r="A63" s="70"/>
      <c r="B63" s="19" t="s">
        <v>0</v>
      </c>
      <c r="C63" s="19" t="s">
        <v>0</v>
      </c>
      <c r="D63" s="20"/>
      <c r="E63" s="51"/>
      <c r="F63" s="10" t="s">
        <v>602</v>
      </c>
      <c r="G63" s="70"/>
      <c r="H63" s="19" t="s">
        <v>0</v>
      </c>
      <c r="I63" s="19" t="s">
        <v>0</v>
      </c>
      <c r="J63" s="20"/>
      <c r="K63" s="51"/>
      <c r="L63" s="10" t="s">
        <v>602</v>
      </c>
      <c r="M63" s="70"/>
      <c r="N63" s="19" t="s">
        <v>0</v>
      </c>
      <c r="O63" s="19" t="s">
        <v>0</v>
      </c>
      <c r="P63" s="20"/>
      <c r="Q63" s="51"/>
      <c r="R63" s="10" t="s">
        <v>620</v>
      </c>
      <c r="S63" s="70" t="s">
        <v>332</v>
      </c>
      <c r="T63" s="19" t="s">
        <v>11</v>
      </c>
      <c r="U63" s="19" t="s">
        <v>26</v>
      </c>
      <c r="V63" s="20">
        <v>7</v>
      </c>
      <c r="W63" s="51" t="s">
        <v>620</v>
      </c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65" t="str">
        <f>A81</f>
        <v>MERET</v>
      </c>
      <c r="AI63" s="65" t="str">
        <f>B81</f>
        <v>P</v>
      </c>
      <c r="AJ63" s="65" t="str">
        <f>A$80</f>
        <v>OXFORD UNITED</v>
      </c>
      <c r="AK63" s="65" t="str">
        <f>(1-COUNTIF(AI63:AI89,"P"))&amp;"-"&amp;(8-COUNTIF(AI63:AI89,"D"))&amp;"-"&amp;(8-COUNTIF(AI63:AI89,"C"))&amp;"-"&amp;(5-COUNTIF(AI63:AI89,"A"))</f>
        <v>0-1-0-0</v>
      </c>
      <c r="AL63" s="65" t="str">
        <f>E81</f>
        <v>/28</v>
      </c>
      <c r="AM63" s="128">
        <f>E$116</f>
        <v>-45</v>
      </c>
      <c r="AN63" s="2">
        <f>D81</f>
        <v>16</v>
      </c>
      <c r="AO63" s="129">
        <f>AM63+SUM(AN63:AN89)</f>
        <v>330</v>
      </c>
      <c r="AQ63" s="2" t="str">
        <f>IF(LEFT($AK63,1)="0",0,$AP$5)&amp;"-"&amp;IF(MID($AK63,3,1)="0",0,$AP$6)&amp;"-"&amp;IF(MID($AK63,5,1)="0",0,$AP$7)&amp;"-"&amp;IF(MID($AK63,7,1)="0",0,$AP$8)</f>
        <v>0-7-0-0</v>
      </c>
      <c r="BA63" s="2" t="str">
        <f>Disponibili!B63</f>
        <v>LAZZARI</v>
      </c>
      <c r="BB63" s="2" t="str">
        <f>Disponibili!A63</f>
        <v>D</v>
      </c>
      <c r="BG63" s="133"/>
      <c r="BH63" t="str">
        <f t="shared" si="20"/>
        <v/>
      </c>
      <c r="BI63" t="str">
        <f t="shared" si="20"/>
        <v/>
      </c>
      <c r="BJ63" t="str">
        <f t="shared" si="20"/>
        <v/>
      </c>
      <c r="BK63" t="str">
        <f t="shared" si="20"/>
        <v/>
      </c>
      <c r="BL63" t="str">
        <f t="shared" si="21"/>
        <v/>
      </c>
      <c r="BN63" t="str">
        <f t="shared" si="22"/>
        <v/>
      </c>
      <c r="BO63" t="str">
        <f t="shared" si="22"/>
        <v/>
      </c>
      <c r="BP63" t="str">
        <f t="shared" si="22"/>
        <v/>
      </c>
      <c r="BQ63" t="str">
        <f t="shared" si="22"/>
        <v/>
      </c>
      <c r="BR63" t="str">
        <f t="shared" si="23"/>
        <v/>
      </c>
      <c r="BT63" t="str">
        <f t="shared" si="24"/>
        <v/>
      </c>
      <c r="BU63" t="str">
        <f t="shared" si="24"/>
        <v/>
      </c>
      <c r="BV63" t="str">
        <f t="shared" si="24"/>
        <v/>
      </c>
      <c r="BW63" t="str">
        <f t="shared" si="24"/>
        <v/>
      </c>
      <c r="BX63" t="str">
        <f t="shared" si="25"/>
        <v/>
      </c>
      <c r="BZ63" t="str">
        <f t="shared" si="26"/>
        <v/>
      </c>
      <c r="CA63" t="str">
        <f t="shared" si="26"/>
        <v/>
      </c>
      <c r="CB63" t="str">
        <f t="shared" si="26"/>
        <v/>
      </c>
      <c r="CC63" t="str">
        <f t="shared" si="26"/>
        <v/>
      </c>
      <c r="CD63" s="134" t="str">
        <f t="shared" si="27"/>
        <v/>
      </c>
    </row>
    <row r="64" spans="1:82" ht="13" thickBot="1" x14ac:dyDescent="0.3">
      <c r="A64" s="71"/>
      <c r="B64" s="67" t="s">
        <v>0</v>
      </c>
      <c r="C64" s="67" t="s">
        <v>0</v>
      </c>
      <c r="D64" s="68"/>
      <c r="E64" s="153" t="s">
        <v>0</v>
      </c>
      <c r="F64" s="69" t="s">
        <v>0</v>
      </c>
      <c r="G64" s="71"/>
      <c r="H64" s="67" t="s">
        <v>0</v>
      </c>
      <c r="I64" s="67" t="s">
        <v>0</v>
      </c>
      <c r="J64" s="68"/>
      <c r="K64" s="153" t="s">
        <v>0</v>
      </c>
      <c r="L64" s="69" t="s">
        <v>0</v>
      </c>
      <c r="M64" s="71"/>
      <c r="N64" s="67" t="s">
        <v>0</v>
      </c>
      <c r="O64" s="67" t="s">
        <v>0</v>
      </c>
      <c r="P64" s="68"/>
      <c r="Q64" s="153" t="s">
        <v>0</v>
      </c>
      <c r="R64" s="69" t="s">
        <v>0</v>
      </c>
      <c r="S64" s="71"/>
      <c r="T64" s="67" t="s">
        <v>0</v>
      </c>
      <c r="U64" s="67" t="s">
        <v>0</v>
      </c>
      <c r="V64" s="68"/>
      <c r="W64" s="153" t="s">
        <v>0</v>
      </c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N64" s="2">
        <f t="shared" ref="AN64:AN89" si="28">D82</f>
        <v>0</v>
      </c>
      <c r="BA64" s="2" t="str">
        <f>Disponibili!B64</f>
        <v>PATRIC</v>
      </c>
      <c r="BB64" s="2" t="str">
        <f>Disponibili!A64</f>
        <v>D</v>
      </c>
      <c r="BG64" s="133"/>
      <c r="BH64" t="str">
        <f t="shared" si="20"/>
        <v/>
      </c>
      <c r="BI64" t="str">
        <f t="shared" si="20"/>
        <v/>
      </c>
      <c r="BJ64" t="str">
        <f t="shared" si="20"/>
        <v/>
      </c>
      <c r="BK64" t="str">
        <f t="shared" si="20"/>
        <v/>
      </c>
      <c r="BL64" t="str">
        <f t="shared" si="21"/>
        <v/>
      </c>
      <c r="BN64" t="str">
        <f t="shared" si="22"/>
        <v/>
      </c>
      <c r="BO64" t="str">
        <f t="shared" si="22"/>
        <v/>
      </c>
      <c r="BP64" t="str">
        <f t="shared" si="22"/>
        <v/>
      </c>
      <c r="BQ64" t="str">
        <f t="shared" si="22"/>
        <v/>
      </c>
      <c r="BR64" t="str">
        <f t="shared" si="23"/>
        <v/>
      </c>
      <c r="BT64" t="str">
        <f t="shared" si="24"/>
        <v/>
      </c>
      <c r="BU64" t="str">
        <f t="shared" si="24"/>
        <v/>
      </c>
      <c r="BV64" t="str">
        <f t="shared" si="24"/>
        <v/>
      </c>
      <c r="BW64" t="str">
        <f t="shared" si="24"/>
        <v/>
      </c>
      <c r="BX64" t="str">
        <f t="shared" si="25"/>
        <v/>
      </c>
      <c r="BZ64" t="str">
        <f t="shared" si="26"/>
        <v/>
      </c>
      <c r="CA64" t="str">
        <f t="shared" si="26"/>
        <v/>
      </c>
      <c r="CB64" t="str">
        <f t="shared" si="26"/>
        <v/>
      </c>
      <c r="CC64" t="str">
        <f t="shared" si="26"/>
        <v/>
      </c>
      <c r="CD64" s="134" t="str">
        <f t="shared" si="27"/>
        <v/>
      </c>
    </row>
    <row r="65" spans="1:82" ht="13" thickTop="1" x14ac:dyDescent="0.25">
      <c r="A65" s="70" t="s">
        <v>431</v>
      </c>
      <c r="B65" s="63" t="s">
        <v>12</v>
      </c>
      <c r="C65" s="63" t="s">
        <v>150</v>
      </c>
      <c r="D65" s="64">
        <v>2</v>
      </c>
      <c r="E65" s="154" t="s">
        <v>620</v>
      </c>
      <c r="F65" s="10" t="s">
        <v>620</v>
      </c>
      <c r="G65" s="70" t="s">
        <v>589</v>
      </c>
      <c r="H65" s="63" t="s">
        <v>12</v>
      </c>
      <c r="I65" s="63" t="s">
        <v>193</v>
      </c>
      <c r="J65" s="64">
        <v>1</v>
      </c>
      <c r="K65" s="154" t="s">
        <v>620</v>
      </c>
      <c r="L65" s="10" t="s">
        <v>620</v>
      </c>
      <c r="M65" s="70" t="s">
        <v>53</v>
      </c>
      <c r="N65" s="63" t="s">
        <v>12</v>
      </c>
      <c r="O65" s="63" t="s">
        <v>4</v>
      </c>
      <c r="P65" s="64">
        <v>101</v>
      </c>
      <c r="Q65" s="154" t="s">
        <v>620</v>
      </c>
      <c r="R65" s="10" t="s">
        <v>620</v>
      </c>
      <c r="S65" s="70" t="s">
        <v>468</v>
      </c>
      <c r="T65" s="63" t="s">
        <v>12</v>
      </c>
      <c r="U65" s="63" t="s">
        <v>27</v>
      </c>
      <c r="V65" s="64">
        <v>22</v>
      </c>
      <c r="W65" s="154" t="s">
        <v>620</v>
      </c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N65" s="2">
        <f t="shared" si="28"/>
        <v>0</v>
      </c>
      <c r="BA65" s="2" t="str">
        <f>Disponibili!B65</f>
        <v>PELLEGRINI LU.</v>
      </c>
      <c r="BB65" s="2" t="str">
        <f>Disponibili!A65</f>
        <v>D</v>
      </c>
      <c r="BG65" s="133"/>
      <c r="BH65" t="str">
        <f t="shared" si="20"/>
        <v/>
      </c>
      <c r="BI65" t="str">
        <f t="shared" si="20"/>
        <v/>
      </c>
      <c r="BJ65" t="str">
        <f t="shared" si="20"/>
        <v/>
      </c>
      <c r="BK65" t="str">
        <f t="shared" si="20"/>
        <v/>
      </c>
      <c r="BL65" t="str">
        <f t="shared" si="21"/>
        <v/>
      </c>
      <c r="BN65" t="str">
        <f t="shared" si="22"/>
        <v/>
      </c>
      <c r="BO65" t="str">
        <f t="shared" si="22"/>
        <v/>
      </c>
      <c r="BP65" t="str">
        <f t="shared" si="22"/>
        <v/>
      </c>
      <c r="BQ65" t="str">
        <f t="shared" si="22"/>
        <v/>
      </c>
      <c r="BR65" t="str">
        <f t="shared" si="23"/>
        <v/>
      </c>
      <c r="BT65" t="str">
        <f t="shared" si="24"/>
        <v/>
      </c>
      <c r="BU65" t="str">
        <f t="shared" si="24"/>
        <v/>
      </c>
      <c r="BV65" t="str">
        <f t="shared" si="24"/>
        <v/>
      </c>
      <c r="BW65" t="str">
        <f t="shared" si="24"/>
        <v/>
      </c>
      <c r="BX65" t="str">
        <f t="shared" si="25"/>
        <v/>
      </c>
      <c r="BZ65" t="str">
        <f t="shared" si="26"/>
        <v/>
      </c>
      <c r="CA65" t="str">
        <f t="shared" si="26"/>
        <v/>
      </c>
      <c r="CB65" t="str">
        <f t="shared" si="26"/>
        <v/>
      </c>
      <c r="CC65" t="str">
        <f t="shared" si="26"/>
        <v/>
      </c>
      <c r="CD65" s="134" t="str">
        <f t="shared" si="27"/>
        <v/>
      </c>
    </row>
    <row r="66" spans="1:82" x14ac:dyDescent="0.25">
      <c r="A66" s="70" t="s">
        <v>549</v>
      </c>
      <c r="B66" s="19" t="s">
        <v>12</v>
      </c>
      <c r="C66" s="19" t="s">
        <v>4</v>
      </c>
      <c r="D66" s="20">
        <v>11</v>
      </c>
      <c r="E66" s="51" t="s">
        <v>620</v>
      </c>
      <c r="F66" s="10" t="s">
        <v>620</v>
      </c>
      <c r="G66" s="70" t="s">
        <v>455</v>
      </c>
      <c r="H66" s="19" t="s">
        <v>12</v>
      </c>
      <c r="I66" s="19" t="s">
        <v>150</v>
      </c>
      <c r="J66" s="20">
        <v>1</v>
      </c>
      <c r="K66" s="51" t="s">
        <v>620</v>
      </c>
      <c r="L66" s="10" t="s">
        <v>620</v>
      </c>
      <c r="M66" s="70" t="s">
        <v>466</v>
      </c>
      <c r="N66" s="19" t="s">
        <v>12</v>
      </c>
      <c r="O66" s="19" t="s">
        <v>192</v>
      </c>
      <c r="P66" s="20">
        <v>2</v>
      </c>
      <c r="Q66" s="51" t="s">
        <v>620</v>
      </c>
      <c r="R66" s="10" t="s">
        <v>620</v>
      </c>
      <c r="S66" s="70" t="s">
        <v>526</v>
      </c>
      <c r="T66" s="19" t="s">
        <v>12</v>
      </c>
      <c r="U66" s="19" t="s">
        <v>150</v>
      </c>
      <c r="V66" s="20">
        <v>16</v>
      </c>
      <c r="W66" s="51" t="s">
        <v>620</v>
      </c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N66" s="2">
        <f t="shared" si="28"/>
        <v>0</v>
      </c>
      <c r="BA66" s="2" t="str">
        <f>Disponibili!B66</f>
        <v>JEAN</v>
      </c>
      <c r="BB66" s="2" t="str">
        <f>Disponibili!A66</f>
        <v>D</v>
      </c>
      <c r="BG66" s="133"/>
      <c r="BH66" t="str">
        <f t="shared" si="20"/>
        <v/>
      </c>
      <c r="BI66" t="str">
        <f t="shared" si="20"/>
        <v/>
      </c>
      <c r="BJ66" t="str">
        <f t="shared" si="20"/>
        <v/>
      </c>
      <c r="BK66" t="str">
        <f t="shared" si="20"/>
        <v/>
      </c>
      <c r="BL66" t="str">
        <f t="shared" si="21"/>
        <v/>
      </c>
      <c r="BN66" t="str">
        <f t="shared" si="22"/>
        <v/>
      </c>
      <c r="BO66" t="str">
        <f t="shared" si="22"/>
        <v/>
      </c>
      <c r="BP66" t="str">
        <f t="shared" si="22"/>
        <v/>
      </c>
      <c r="BQ66" t="str">
        <f t="shared" si="22"/>
        <v/>
      </c>
      <c r="BR66" t="str">
        <f t="shared" si="23"/>
        <v/>
      </c>
      <c r="BT66" t="str">
        <f t="shared" si="24"/>
        <v/>
      </c>
      <c r="BU66" t="str">
        <f t="shared" si="24"/>
        <v/>
      </c>
      <c r="BV66" t="str">
        <f t="shared" si="24"/>
        <v/>
      </c>
      <c r="BW66" t="str">
        <f t="shared" si="24"/>
        <v/>
      </c>
      <c r="BX66" t="str">
        <f t="shared" si="25"/>
        <v/>
      </c>
      <c r="BZ66" t="str">
        <f t="shared" si="26"/>
        <v/>
      </c>
      <c r="CA66" t="str">
        <f t="shared" si="26"/>
        <v/>
      </c>
      <c r="CB66" t="str">
        <f t="shared" si="26"/>
        <v/>
      </c>
      <c r="CC66" t="str">
        <f t="shared" si="26"/>
        <v/>
      </c>
      <c r="CD66" s="134" t="str">
        <f t="shared" si="27"/>
        <v/>
      </c>
    </row>
    <row r="67" spans="1:82" x14ac:dyDescent="0.25">
      <c r="A67" s="70" t="s">
        <v>442</v>
      </c>
      <c r="B67" s="19" t="s">
        <v>12</v>
      </c>
      <c r="C67" s="19" t="s">
        <v>247</v>
      </c>
      <c r="D67" s="20">
        <v>18</v>
      </c>
      <c r="E67" s="51" t="s">
        <v>620</v>
      </c>
      <c r="F67" s="10" t="s">
        <v>620</v>
      </c>
      <c r="G67" s="70" t="s">
        <v>565</v>
      </c>
      <c r="H67" s="19" t="s">
        <v>12</v>
      </c>
      <c r="I67" s="19" t="s">
        <v>5</v>
      </c>
      <c r="J67" s="20">
        <v>122</v>
      </c>
      <c r="K67" s="51" t="s">
        <v>620</v>
      </c>
      <c r="L67" s="10" t="s">
        <v>620</v>
      </c>
      <c r="M67" s="70" t="s">
        <v>500</v>
      </c>
      <c r="N67" s="19" t="s">
        <v>12</v>
      </c>
      <c r="O67" s="19" t="s">
        <v>134</v>
      </c>
      <c r="P67" s="20">
        <v>1</v>
      </c>
      <c r="Q67" s="51" t="s">
        <v>620</v>
      </c>
      <c r="R67" s="10" t="s">
        <v>620</v>
      </c>
      <c r="S67" s="70" t="s">
        <v>591</v>
      </c>
      <c r="T67" s="19" t="s">
        <v>12</v>
      </c>
      <c r="U67" s="19" t="s">
        <v>27</v>
      </c>
      <c r="V67" s="20">
        <v>1</v>
      </c>
      <c r="W67" s="51" t="s">
        <v>620</v>
      </c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65" t="str">
        <f t="shared" ref="AH67:AI89" si="29">A85</f>
        <v>BARBIERI</v>
      </c>
      <c r="AI67" s="65" t="str">
        <f t="shared" si="29"/>
        <v>D</v>
      </c>
      <c r="AJ67" s="65" t="str">
        <f t="shared" ref="AJ67:AJ89" si="30">A$80</f>
        <v>OXFORD UNITED</v>
      </c>
      <c r="AL67" s="65" t="str">
        <f t="shared" ref="AL67:AL89" si="31">E85</f>
        <v>/28</v>
      </c>
      <c r="AN67" s="2">
        <f t="shared" si="28"/>
        <v>1</v>
      </c>
      <c r="BA67" s="2" t="str">
        <f>Disponibili!B67</f>
        <v>NDABA</v>
      </c>
      <c r="BB67" s="2" t="str">
        <f>Disponibili!A67</f>
        <v>D</v>
      </c>
      <c r="BG67" s="133"/>
      <c r="BH67" t="str">
        <f t="shared" si="20"/>
        <v/>
      </c>
      <c r="BI67" t="str">
        <f t="shared" si="20"/>
        <v/>
      </c>
      <c r="BJ67" t="str">
        <f t="shared" si="20"/>
        <v/>
      </c>
      <c r="BK67" t="str">
        <f t="shared" si="20"/>
        <v/>
      </c>
      <c r="BL67" t="str">
        <f t="shared" si="21"/>
        <v/>
      </c>
      <c r="BN67" t="str">
        <f t="shared" si="22"/>
        <v/>
      </c>
      <c r="BO67" t="str">
        <f t="shared" si="22"/>
        <v/>
      </c>
      <c r="BP67" t="str">
        <f t="shared" si="22"/>
        <v/>
      </c>
      <c r="BQ67" t="str">
        <f t="shared" si="22"/>
        <v/>
      </c>
      <c r="BR67" t="str">
        <f t="shared" si="23"/>
        <v/>
      </c>
      <c r="BT67" t="str">
        <f t="shared" si="24"/>
        <v/>
      </c>
      <c r="BU67" t="str">
        <f t="shared" si="24"/>
        <v/>
      </c>
      <c r="BV67" t="str">
        <f t="shared" si="24"/>
        <v/>
      </c>
      <c r="BW67" t="str">
        <f t="shared" si="24"/>
        <v/>
      </c>
      <c r="BX67" t="str">
        <f t="shared" si="25"/>
        <v/>
      </c>
      <c r="BZ67" t="str">
        <f t="shared" si="26"/>
        <v/>
      </c>
      <c r="CA67" t="str">
        <f t="shared" si="26"/>
        <v/>
      </c>
      <c r="CB67" t="str">
        <f t="shared" si="26"/>
        <v/>
      </c>
      <c r="CC67" t="str">
        <f t="shared" si="26"/>
        <v/>
      </c>
      <c r="CD67" s="134" t="str">
        <f t="shared" si="27"/>
        <v/>
      </c>
    </row>
    <row r="68" spans="1:82" x14ac:dyDescent="0.25">
      <c r="A68" s="70" t="s">
        <v>527</v>
      </c>
      <c r="B68" s="19" t="s">
        <v>12</v>
      </c>
      <c r="C68" s="19" t="s">
        <v>20</v>
      </c>
      <c r="D68" s="20">
        <v>72</v>
      </c>
      <c r="E68" s="51" t="s">
        <v>620</v>
      </c>
      <c r="F68" s="10" t="s">
        <v>620</v>
      </c>
      <c r="G68" s="70" t="s">
        <v>439</v>
      </c>
      <c r="H68" s="19" t="s">
        <v>12</v>
      </c>
      <c r="I68" s="19" t="s">
        <v>245</v>
      </c>
      <c r="J68" s="20">
        <v>1</v>
      </c>
      <c r="K68" s="51" t="s">
        <v>620</v>
      </c>
      <c r="L68" s="10" t="s">
        <v>620</v>
      </c>
      <c r="M68" s="70" t="s">
        <v>158</v>
      </c>
      <c r="N68" s="19" t="s">
        <v>12</v>
      </c>
      <c r="O68" s="19" t="s">
        <v>7</v>
      </c>
      <c r="P68" s="20">
        <v>123</v>
      </c>
      <c r="Q68" s="51" t="s">
        <v>620</v>
      </c>
      <c r="R68" s="10" t="s">
        <v>620</v>
      </c>
      <c r="S68" s="70" t="s">
        <v>506</v>
      </c>
      <c r="T68" s="19" t="s">
        <v>12</v>
      </c>
      <c r="U68" s="19" t="s">
        <v>4</v>
      </c>
      <c r="V68" s="20">
        <v>4</v>
      </c>
      <c r="W68" s="51" t="s">
        <v>620</v>
      </c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65" t="str">
        <f t="shared" si="29"/>
        <v>HEGGEM</v>
      </c>
      <c r="AI68" s="65" t="str">
        <f t="shared" si="29"/>
        <v>D</v>
      </c>
      <c r="AJ68" s="65" t="str">
        <f t="shared" si="30"/>
        <v>OXFORD UNITED</v>
      </c>
      <c r="AL68" s="65" t="str">
        <f t="shared" si="31"/>
        <v>/28</v>
      </c>
      <c r="AN68" s="2">
        <f t="shared" si="28"/>
        <v>3</v>
      </c>
      <c r="BA68" s="2" t="str">
        <f>Disponibili!B68</f>
        <v>PEREZ</v>
      </c>
      <c r="BB68" s="2" t="str">
        <f>Disponibili!A68</f>
        <v>D</v>
      </c>
      <c r="BG68" s="133"/>
      <c r="BH68" t="str">
        <f t="shared" si="20"/>
        <v/>
      </c>
      <c r="BI68" t="str">
        <f t="shared" si="20"/>
        <v/>
      </c>
      <c r="BJ68" t="str">
        <f t="shared" si="20"/>
        <v/>
      </c>
      <c r="BK68" t="str">
        <f t="shared" si="20"/>
        <v/>
      </c>
      <c r="BL68" t="str">
        <f t="shared" si="21"/>
        <v/>
      </c>
      <c r="BN68" t="str">
        <f t="shared" si="22"/>
        <v/>
      </c>
      <c r="BO68" t="str">
        <f t="shared" si="22"/>
        <v/>
      </c>
      <c r="BP68" t="str">
        <f t="shared" si="22"/>
        <v/>
      </c>
      <c r="BQ68" t="str">
        <f t="shared" si="22"/>
        <v/>
      </c>
      <c r="BR68" t="str">
        <f t="shared" si="23"/>
        <v/>
      </c>
      <c r="BT68" t="str">
        <f t="shared" si="24"/>
        <v/>
      </c>
      <c r="BU68" t="str">
        <f t="shared" si="24"/>
        <v/>
      </c>
      <c r="BV68" t="str">
        <f t="shared" si="24"/>
        <v/>
      </c>
      <c r="BW68" t="str">
        <f t="shared" si="24"/>
        <v/>
      </c>
      <c r="BX68" t="str">
        <f t="shared" si="25"/>
        <v/>
      </c>
      <c r="BZ68" t="str">
        <f t="shared" si="26"/>
        <v/>
      </c>
      <c r="CA68" t="str">
        <f t="shared" si="26"/>
        <v/>
      </c>
      <c r="CB68" t="str">
        <f t="shared" si="26"/>
        <v/>
      </c>
      <c r="CC68" t="str">
        <f t="shared" si="26"/>
        <v/>
      </c>
      <c r="CD68" s="134" t="str">
        <f t="shared" si="27"/>
        <v/>
      </c>
    </row>
    <row r="69" spans="1:82" ht="13" thickBot="1" x14ac:dyDescent="0.3">
      <c r="A69" s="71" t="s">
        <v>373</v>
      </c>
      <c r="B69" s="19" t="s">
        <v>12</v>
      </c>
      <c r="C69" s="19" t="s">
        <v>10</v>
      </c>
      <c r="D69" s="20">
        <v>1</v>
      </c>
      <c r="E69" s="51" t="s">
        <v>620</v>
      </c>
      <c r="F69" s="10" t="s">
        <v>620</v>
      </c>
      <c r="G69" s="71" t="s">
        <v>564</v>
      </c>
      <c r="H69" s="19" t="s">
        <v>12</v>
      </c>
      <c r="I69" s="19" t="s">
        <v>26</v>
      </c>
      <c r="J69" s="20">
        <v>10</v>
      </c>
      <c r="K69" s="51" t="s">
        <v>620</v>
      </c>
      <c r="L69" s="10" t="s">
        <v>620</v>
      </c>
      <c r="M69" s="71" t="s">
        <v>560</v>
      </c>
      <c r="N69" s="19" t="s">
        <v>12</v>
      </c>
      <c r="O69" s="19" t="s">
        <v>5</v>
      </c>
      <c r="P69" s="20">
        <v>1</v>
      </c>
      <c r="Q69" s="51" t="s">
        <v>620</v>
      </c>
      <c r="R69" s="10" t="s">
        <v>235</v>
      </c>
      <c r="S69" s="71" t="s">
        <v>163</v>
      </c>
      <c r="T69" s="19" t="s">
        <v>12</v>
      </c>
      <c r="U69" s="19" t="s">
        <v>26</v>
      </c>
      <c r="V69" s="20">
        <v>3</v>
      </c>
      <c r="W69" s="51" t="s">
        <v>235</v>
      </c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65" t="str">
        <f t="shared" si="29"/>
        <v>KELLY</v>
      </c>
      <c r="AI69" s="65" t="str">
        <f t="shared" si="29"/>
        <v>D</v>
      </c>
      <c r="AJ69" s="65" t="str">
        <f t="shared" si="30"/>
        <v>OXFORD UNITED</v>
      </c>
      <c r="AL69" s="65" t="str">
        <f t="shared" si="31"/>
        <v>/28</v>
      </c>
      <c r="AN69" s="2">
        <f t="shared" si="28"/>
        <v>2</v>
      </c>
      <c r="BA69" s="2" t="str">
        <f>Disponibili!B69</f>
        <v>SIEBERT</v>
      </c>
      <c r="BB69" s="2" t="str">
        <f>Disponibili!A69</f>
        <v>D</v>
      </c>
      <c r="BG69" s="133"/>
      <c r="BH69" t="str">
        <f t="shared" si="20"/>
        <v/>
      </c>
      <c r="BI69" t="str">
        <f t="shared" si="20"/>
        <v/>
      </c>
      <c r="BJ69" t="str">
        <f t="shared" si="20"/>
        <v/>
      </c>
      <c r="BK69" t="str">
        <f t="shared" si="20"/>
        <v/>
      </c>
      <c r="BL69" t="str">
        <f t="shared" si="21"/>
        <v/>
      </c>
      <c r="BN69" t="str">
        <f t="shared" si="22"/>
        <v/>
      </c>
      <c r="BO69" t="str">
        <f t="shared" si="22"/>
        <v/>
      </c>
      <c r="BP69" t="str">
        <f t="shared" si="22"/>
        <v/>
      </c>
      <c r="BQ69" t="str">
        <f t="shared" si="22"/>
        <v/>
      </c>
      <c r="BR69" t="str">
        <f t="shared" si="23"/>
        <v/>
      </c>
      <c r="BT69" t="str">
        <f t="shared" si="24"/>
        <v/>
      </c>
      <c r="BU69" t="str">
        <f t="shared" si="24"/>
        <v/>
      </c>
      <c r="BV69" t="str">
        <f t="shared" si="24"/>
        <v/>
      </c>
      <c r="BW69" t="str">
        <f t="shared" si="24"/>
        <v/>
      </c>
      <c r="BX69" t="str">
        <f t="shared" si="25"/>
        <v/>
      </c>
      <c r="BZ69" t="str">
        <f t="shared" si="26"/>
        <v/>
      </c>
      <c r="CA69" t="str">
        <f t="shared" si="26"/>
        <v/>
      </c>
      <c r="CB69" t="str">
        <f t="shared" si="26"/>
        <v/>
      </c>
      <c r="CC69" t="str">
        <f t="shared" si="26"/>
        <v/>
      </c>
      <c r="CD69" s="134" t="str">
        <f t="shared" si="27"/>
        <v/>
      </c>
    </row>
    <row r="70" spans="1:82" ht="13" thickTop="1" x14ac:dyDescent="0.25">
      <c r="A70" s="22"/>
      <c r="B70" s="23" t="s">
        <v>28</v>
      </c>
      <c r="C70" s="24"/>
      <c r="D70" s="24"/>
      <c r="E70" s="25"/>
      <c r="G70" s="22"/>
      <c r="H70" s="23" t="s">
        <v>28</v>
      </c>
      <c r="I70" s="24"/>
      <c r="J70" s="24"/>
      <c r="K70" s="25"/>
      <c r="M70" s="22"/>
      <c r="N70" s="23" t="s">
        <v>28</v>
      </c>
      <c r="O70" s="24"/>
      <c r="P70" s="24"/>
      <c r="Q70" s="25"/>
      <c r="S70" s="22"/>
      <c r="T70" s="23" t="s">
        <v>28</v>
      </c>
      <c r="U70" s="24"/>
      <c r="V70" s="24"/>
      <c r="W70" s="25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65" t="str">
        <f t="shared" si="29"/>
        <v>MUHAREMOVIC</v>
      </c>
      <c r="AI70" s="65" t="str">
        <f t="shared" si="29"/>
        <v>D</v>
      </c>
      <c r="AJ70" s="65" t="str">
        <f t="shared" si="30"/>
        <v>OXFORD UNITED</v>
      </c>
      <c r="AL70" s="65" t="str">
        <f t="shared" si="31"/>
        <v>/28</v>
      </c>
      <c r="AN70" s="2">
        <f t="shared" si="28"/>
        <v>1</v>
      </c>
      <c r="BA70" s="2" t="str">
        <f>Disponibili!B70</f>
        <v>VEIGA</v>
      </c>
      <c r="BB70" s="2" t="str">
        <f>Disponibili!A70</f>
        <v>D</v>
      </c>
      <c r="BG70" s="133"/>
      <c r="CD70" s="134"/>
    </row>
    <row r="71" spans="1:82" x14ac:dyDescent="0.25">
      <c r="A71" s="26" t="s">
        <v>32</v>
      </c>
      <c r="B71" s="27"/>
      <c r="C71" s="28"/>
      <c r="D71" s="28"/>
      <c r="E71" s="155">
        <v>270</v>
      </c>
      <c r="G71" s="26" t="s">
        <v>32</v>
      </c>
      <c r="H71" s="27"/>
      <c r="I71" s="28"/>
      <c r="J71" s="28"/>
      <c r="K71" s="155">
        <v>270</v>
      </c>
      <c r="M71" s="26" t="s">
        <v>32</v>
      </c>
      <c r="N71" s="27"/>
      <c r="O71" s="28"/>
      <c r="P71" s="28"/>
      <c r="Q71" s="155">
        <v>270</v>
      </c>
      <c r="S71" s="26" t="s">
        <v>32</v>
      </c>
      <c r="T71" s="27"/>
      <c r="U71" s="28"/>
      <c r="V71" s="28"/>
      <c r="W71" s="155">
        <v>300</v>
      </c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65" t="str">
        <f t="shared" si="29"/>
        <v>RANIERI</v>
      </c>
      <c r="AI71" s="65" t="str">
        <f t="shared" si="29"/>
        <v>D</v>
      </c>
      <c r="AJ71" s="65" t="str">
        <f t="shared" si="30"/>
        <v>OXFORD UNITED</v>
      </c>
      <c r="AL71" s="65" t="str">
        <f t="shared" si="31"/>
        <v>/27</v>
      </c>
      <c r="AN71" s="2">
        <f t="shared" si="28"/>
        <v>6</v>
      </c>
      <c r="BA71" s="2" t="str">
        <f>Disponibili!B71</f>
        <v>ATHEKAME</v>
      </c>
      <c r="BB71" s="2" t="str">
        <f>Disponibili!A71</f>
        <v>D</v>
      </c>
      <c r="BG71" s="133"/>
      <c r="CD71" s="134"/>
    </row>
    <row r="72" spans="1:82" x14ac:dyDescent="0.25">
      <c r="A72" s="29" t="s">
        <v>147</v>
      </c>
      <c r="B72" s="27"/>
      <c r="C72" s="28"/>
      <c r="D72" s="28"/>
      <c r="E72" s="155">
        <v>78</v>
      </c>
      <c r="G72" s="29" t="s">
        <v>147</v>
      </c>
      <c r="H72" s="27"/>
      <c r="I72" s="28"/>
      <c r="J72" s="28"/>
      <c r="K72" s="155">
        <v>0</v>
      </c>
      <c r="M72" s="29" t="s">
        <v>147</v>
      </c>
      <c r="N72" s="27"/>
      <c r="O72" s="28"/>
      <c r="P72" s="28"/>
      <c r="Q72" s="155">
        <v>0</v>
      </c>
      <c r="S72" s="29" t="s">
        <v>147</v>
      </c>
      <c r="T72" s="27"/>
      <c r="U72" s="28"/>
      <c r="V72" s="28"/>
      <c r="W72" s="155">
        <v>335</v>
      </c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65" t="str">
        <f t="shared" si="29"/>
        <v>VALLE</v>
      </c>
      <c r="AI72" s="65" t="str">
        <f t="shared" si="29"/>
        <v>D</v>
      </c>
      <c r="AJ72" s="65" t="str">
        <f t="shared" si="30"/>
        <v>OXFORD UNITED</v>
      </c>
      <c r="AL72" s="65" t="str">
        <f t="shared" si="31"/>
        <v>/27</v>
      </c>
      <c r="AN72" s="2">
        <f t="shared" si="28"/>
        <v>1</v>
      </c>
      <c r="BA72" s="2" t="str">
        <f>Disponibili!B72</f>
        <v>BARTESAGHI</v>
      </c>
      <c r="BB72" s="2" t="str">
        <f>Disponibili!A72</f>
        <v>D</v>
      </c>
      <c r="BG72" s="133"/>
      <c r="CD72" s="134"/>
    </row>
    <row r="73" spans="1:82" x14ac:dyDescent="0.25">
      <c r="A73" s="26" t="s">
        <v>37</v>
      </c>
      <c r="B73" s="28"/>
      <c r="C73" s="30"/>
      <c r="D73" s="28"/>
      <c r="E73" s="155">
        <v>0</v>
      </c>
      <c r="G73" s="26" t="s">
        <v>37</v>
      </c>
      <c r="H73" s="28"/>
      <c r="I73" s="30"/>
      <c r="J73" s="28"/>
      <c r="K73" s="155">
        <v>0</v>
      </c>
      <c r="M73" s="26" t="s">
        <v>37</v>
      </c>
      <c r="N73" s="28"/>
      <c r="O73" s="30"/>
      <c r="P73" s="28"/>
      <c r="Q73" s="155">
        <v>0</v>
      </c>
      <c r="S73" s="26" t="s">
        <v>37</v>
      </c>
      <c r="T73" s="28"/>
      <c r="U73" s="30"/>
      <c r="V73" s="28"/>
      <c r="W73" s="155">
        <v>0</v>
      </c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65" t="str">
        <f t="shared" si="29"/>
        <v>VOJVODA</v>
      </c>
      <c r="AI73" s="65" t="str">
        <f t="shared" si="29"/>
        <v>D</v>
      </c>
      <c r="AJ73" s="65" t="str">
        <f t="shared" si="30"/>
        <v>OXFORD UNITED</v>
      </c>
      <c r="AL73" s="65" t="str">
        <f t="shared" si="31"/>
        <v>/28</v>
      </c>
      <c r="AN73" s="2">
        <f t="shared" si="28"/>
        <v>6</v>
      </c>
      <c r="BA73" s="2" t="str">
        <f>Disponibili!B73</f>
        <v>ESTUPINAN</v>
      </c>
      <c r="BB73" s="2" t="str">
        <f>Disponibili!A73</f>
        <v>D</v>
      </c>
      <c r="BG73" s="133"/>
      <c r="CD73" s="134"/>
    </row>
    <row r="74" spans="1:82" x14ac:dyDescent="0.25">
      <c r="A74" s="31" t="s">
        <v>33</v>
      </c>
      <c r="B74" s="28"/>
      <c r="C74" s="30"/>
      <c r="D74" s="28"/>
      <c r="E74" s="155">
        <v>151</v>
      </c>
      <c r="G74" s="31" t="s">
        <v>33</v>
      </c>
      <c r="H74" s="28"/>
      <c r="I74" s="30"/>
      <c r="J74" s="28"/>
      <c r="K74" s="155">
        <v>227</v>
      </c>
      <c r="M74" s="31" t="s">
        <v>33</v>
      </c>
      <c r="N74" s="28"/>
      <c r="O74" s="30"/>
      <c r="P74" s="28"/>
      <c r="Q74" s="155">
        <v>457</v>
      </c>
      <c r="S74" s="31" t="s">
        <v>33</v>
      </c>
      <c r="T74" s="28"/>
      <c r="U74" s="30"/>
      <c r="V74" s="28"/>
      <c r="W74" s="155">
        <v>112</v>
      </c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65">
        <f t="shared" si="29"/>
        <v>0</v>
      </c>
      <c r="AI74" s="65" t="str">
        <f t="shared" si="29"/>
        <v/>
      </c>
      <c r="AJ74" s="65" t="str">
        <f t="shared" si="30"/>
        <v>OXFORD UNITED</v>
      </c>
      <c r="AL74" s="65">
        <f t="shared" si="31"/>
        <v>0</v>
      </c>
      <c r="AN74" s="2">
        <f t="shared" si="28"/>
        <v>0</v>
      </c>
      <c r="BA74" s="2" t="str">
        <f>Disponibili!B74</f>
        <v>GABBIA</v>
      </c>
      <c r="BB74" s="2" t="str">
        <f>Disponibili!A74</f>
        <v>D</v>
      </c>
      <c r="BG74" s="133"/>
      <c r="CD74" s="134"/>
    </row>
    <row r="75" spans="1:82" x14ac:dyDescent="0.25">
      <c r="A75" s="31" t="s">
        <v>34</v>
      </c>
      <c r="B75" s="27"/>
      <c r="C75" s="30"/>
      <c r="D75" s="28"/>
      <c r="E75" s="155">
        <v>0</v>
      </c>
      <c r="G75" s="31" t="s">
        <v>34</v>
      </c>
      <c r="H75" s="27"/>
      <c r="I75" s="30"/>
      <c r="J75" s="28"/>
      <c r="K75" s="155">
        <v>0</v>
      </c>
      <c r="M75" s="31" t="s">
        <v>34</v>
      </c>
      <c r="N75" s="27"/>
      <c r="O75" s="30"/>
      <c r="P75" s="28"/>
      <c r="Q75" s="155">
        <v>0</v>
      </c>
      <c r="S75" s="31" t="s">
        <v>34</v>
      </c>
      <c r="T75" s="27"/>
      <c r="U75" s="30"/>
      <c r="V75" s="28"/>
      <c r="W75" s="155">
        <v>0</v>
      </c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N75" s="2">
        <f t="shared" si="28"/>
        <v>0</v>
      </c>
      <c r="BA75" s="2" t="str">
        <f>Disponibili!B75</f>
        <v>ODOGU</v>
      </c>
      <c r="BB75" s="2" t="str">
        <f>Disponibili!A75</f>
        <v>D</v>
      </c>
      <c r="BG75" s="133"/>
      <c r="CD75" s="134"/>
    </row>
    <row r="76" spans="1:82" x14ac:dyDescent="0.25">
      <c r="A76" s="26" t="s">
        <v>35</v>
      </c>
      <c r="B76" s="27"/>
      <c r="C76" s="30"/>
      <c r="D76" s="28"/>
      <c r="E76" s="155">
        <v>0</v>
      </c>
      <c r="G76" s="26" t="s">
        <v>35</v>
      </c>
      <c r="H76" s="27"/>
      <c r="I76" s="30"/>
      <c r="J76" s="28"/>
      <c r="K76" s="155">
        <v>0</v>
      </c>
      <c r="M76" s="26" t="s">
        <v>35</v>
      </c>
      <c r="N76" s="27"/>
      <c r="O76" s="30"/>
      <c r="P76" s="28"/>
      <c r="Q76" s="155">
        <v>0</v>
      </c>
      <c r="S76" s="26" t="s">
        <v>35</v>
      </c>
      <c r="T76" s="27"/>
      <c r="U76" s="30"/>
      <c r="V76" s="28"/>
      <c r="W76" s="155">
        <v>0</v>
      </c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65" t="str">
        <f t="shared" si="29"/>
        <v>ATTA</v>
      </c>
      <c r="AI76" s="65" t="str">
        <f t="shared" si="29"/>
        <v>C</v>
      </c>
      <c r="AJ76" s="65" t="str">
        <f t="shared" si="30"/>
        <v>OXFORD UNITED</v>
      </c>
      <c r="AL76" s="65" t="str">
        <f t="shared" si="31"/>
        <v>/28</v>
      </c>
      <c r="AN76" s="2">
        <f t="shared" si="28"/>
        <v>18</v>
      </c>
      <c r="BA76" s="2" t="str">
        <f>Disponibili!B76</f>
        <v>PAVLOVIC</v>
      </c>
      <c r="BB76" s="2" t="str">
        <f>Disponibili!A76</f>
        <v>D</v>
      </c>
      <c r="BG76" s="133"/>
      <c r="CD76" s="134"/>
    </row>
    <row r="77" spans="1:82" x14ac:dyDescent="0.25">
      <c r="A77" s="26" t="s">
        <v>36</v>
      </c>
      <c r="B77" s="27"/>
      <c r="C77" s="30"/>
      <c r="D77" s="28"/>
      <c r="E77" s="156">
        <v>0</v>
      </c>
      <c r="G77" s="26" t="s">
        <v>36</v>
      </c>
      <c r="H77" s="27"/>
      <c r="I77" s="30"/>
      <c r="J77" s="28"/>
      <c r="K77" s="156">
        <v>0</v>
      </c>
      <c r="M77" s="26" t="s">
        <v>36</v>
      </c>
      <c r="N77" s="27"/>
      <c r="O77" s="30"/>
      <c r="P77" s="28"/>
      <c r="Q77" s="156">
        <v>0</v>
      </c>
      <c r="S77" s="26" t="s">
        <v>36</v>
      </c>
      <c r="T77" s="27"/>
      <c r="U77" s="30"/>
      <c r="V77" s="28"/>
      <c r="W77" s="156">
        <v>0</v>
      </c>
      <c r="X77" s="139"/>
      <c r="Y77" s="139"/>
      <c r="Z77" s="139"/>
      <c r="AA77" s="139"/>
      <c r="AB77" s="139"/>
      <c r="AC77" s="139"/>
      <c r="AD77" s="139"/>
      <c r="AE77" s="139"/>
      <c r="AF77" s="139"/>
      <c r="AG77" s="139"/>
      <c r="AH77" s="65" t="str">
        <f t="shared" si="29"/>
        <v>BERNABE'</v>
      </c>
      <c r="AI77" s="65" t="str">
        <f t="shared" si="29"/>
        <v>C</v>
      </c>
      <c r="AJ77" s="65" t="str">
        <f t="shared" si="30"/>
        <v>OXFORD UNITED</v>
      </c>
      <c r="AL77" s="65" t="str">
        <f t="shared" si="31"/>
        <v>/27</v>
      </c>
      <c r="AN77" s="2">
        <f t="shared" si="28"/>
        <v>18</v>
      </c>
      <c r="BA77" s="2" t="str">
        <f>Disponibili!B77</f>
        <v>GUTIERREZ</v>
      </c>
      <c r="BB77" s="2" t="str">
        <f>Disponibili!A77</f>
        <v>D</v>
      </c>
      <c r="BG77" s="133"/>
      <c r="CD77" s="134"/>
    </row>
    <row r="78" spans="1:82" ht="18" x14ac:dyDescent="0.25">
      <c r="A78" s="26" t="s">
        <v>29</v>
      </c>
      <c r="B78" s="27"/>
      <c r="C78" s="30"/>
      <c r="D78" s="28"/>
      <c r="E78" s="157">
        <v>197</v>
      </c>
      <c r="G78" s="26" t="s">
        <v>29</v>
      </c>
      <c r="H78" s="27"/>
      <c r="I78" s="30"/>
      <c r="J78" s="28"/>
      <c r="K78" s="157">
        <v>43</v>
      </c>
      <c r="M78" s="26" t="s">
        <v>29</v>
      </c>
      <c r="N78" s="27"/>
      <c r="O78" s="30"/>
      <c r="P78" s="28"/>
      <c r="Q78" s="157">
        <v>-187</v>
      </c>
      <c r="S78" s="26" t="s">
        <v>29</v>
      </c>
      <c r="T78" s="27"/>
      <c r="U78" s="30"/>
      <c r="V78" s="28"/>
      <c r="W78" s="157">
        <v>523</v>
      </c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65" t="str">
        <f t="shared" si="29"/>
        <v>KONÈ I.</v>
      </c>
      <c r="AI78" s="65" t="str">
        <f t="shared" si="29"/>
        <v>C</v>
      </c>
      <c r="AJ78" s="65" t="str">
        <f t="shared" si="30"/>
        <v>OXFORD UNITED</v>
      </c>
      <c r="AL78" s="65" t="str">
        <f t="shared" si="31"/>
        <v>/28</v>
      </c>
      <c r="AN78" s="2">
        <f t="shared" si="28"/>
        <v>1</v>
      </c>
      <c r="BA78" s="2" t="str">
        <f>Disponibili!B78</f>
        <v>MAZZOCCHI</v>
      </c>
      <c r="BB78" s="2" t="str">
        <f>Disponibili!A78</f>
        <v>D</v>
      </c>
      <c r="BG78" s="133"/>
      <c r="CD78" s="134"/>
    </row>
    <row r="79" spans="1:82" ht="18" x14ac:dyDescent="0.25">
      <c r="A79" s="32" t="s">
        <v>24</v>
      </c>
      <c r="B79" s="33"/>
      <c r="C79" s="34"/>
      <c r="D79" s="35"/>
      <c r="E79" s="158">
        <v>197</v>
      </c>
      <c r="G79" s="32" t="s">
        <v>24</v>
      </c>
      <c r="H79" s="33"/>
      <c r="I79" s="34"/>
      <c r="J79" s="35"/>
      <c r="K79" s="158">
        <v>43</v>
      </c>
      <c r="M79" s="32" t="s">
        <v>24</v>
      </c>
      <c r="N79" s="33"/>
      <c r="O79" s="34"/>
      <c r="P79" s="35"/>
      <c r="Q79" s="158">
        <v>-187</v>
      </c>
      <c r="S79" s="32" t="s">
        <v>24</v>
      </c>
      <c r="T79" s="33"/>
      <c r="U79" s="34"/>
      <c r="V79" s="35"/>
      <c r="W79" s="158">
        <v>523</v>
      </c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65" t="str">
        <f t="shared" si="29"/>
        <v>KOOPMEINERS</v>
      </c>
      <c r="AI79" s="65" t="str">
        <f t="shared" si="29"/>
        <v>C</v>
      </c>
      <c r="AJ79" s="65" t="str">
        <f t="shared" si="30"/>
        <v>OXFORD UNITED</v>
      </c>
      <c r="AL79" s="65" t="str">
        <f t="shared" si="31"/>
        <v>/28</v>
      </c>
      <c r="AN79" s="2">
        <f t="shared" si="28"/>
        <v>42</v>
      </c>
      <c r="BA79" s="2" t="str">
        <f>Disponibili!B79</f>
        <v>OLIVERA</v>
      </c>
      <c r="BB79" s="2" t="str">
        <f>Disponibili!A79</f>
        <v>D</v>
      </c>
      <c r="BG79" s="133"/>
      <c r="CD79" s="134"/>
    </row>
    <row r="80" spans="1:82" ht="21" x14ac:dyDescent="0.25">
      <c r="A80" s="16" t="s">
        <v>606</v>
      </c>
      <c r="B80" s="17"/>
      <c r="C80" s="18"/>
      <c r="D80" s="99" t="s">
        <v>149</v>
      </c>
      <c r="E80" s="152" t="s">
        <v>148</v>
      </c>
      <c r="F80" s="123" t="str">
        <f>IF(K116&lt;0,G80,"")</f>
        <v/>
      </c>
      <c r="G80" s="16" t="s">
        <v>607</v>
      </c>
      <c r="H80" s="17"/>
      <c r="I80" s="18"/>
      <c r="J80" s="99" t="s">
        <v>149</v>
      </c>
      <c r="K80" s="152" t="s">
        <v>148</v>
      </c>
      <c r="L80" s="123" t="str">
        <f>IF(Q116&lt;0,M80,"")</f>
        <v/>
      </c>
      <c r="M80" s="16" t="s">
        <v>608</v>
      </c>
      <c r="N80" s="17"/>
      <c r="O80" s="18"/>
      <c r="P80" s="99" t="s">
        <v>149</v>
      </c>
      <c r="Q80" s="152" t="s">
        <v>148</v>
      </c>
      <c r="R80" s="123" t="str">
        <f>IF(W116&lt;0,S80,"")</f>
        <v/>
      </c>
      <c r="S80" s="16" t="s">
        <v>609</v>
      </c>
      <c r="T80" s="17"/>
      <c r="U80" s="18"/>
      <c r="V80" s="99" t="s">
        <v>149</v>
      </c>
      <c r="W80" s="152" t="s">
        <v>148</v>
      </c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65" t="str">
        <f t="shared" si="29"/>
        <v>LOCATELLI</v>
      </c>
      <c r="AI80" s="65" t="str">
        <f t="shared" si="29"/>
        <v>C</v>
      </c>
      <c r="AJ80" s="65" t="str">
        <f t="shared" si="30"/>
        <v>OXFORD UNITED</v>
      </c>
      <c r="AL80" s="65" t="str">
        <f t="shared" si="31"/>
        <v>/28</v>
      </c>
      <c r="AN80" s="2">
        <f t="shared" si="28"/>
        <v>23</v>
      </c>
      <c r="BA80" s="2" t="str">
        <f>Disponibili!B80</f>
        <v>SPINAZZOLA</v>
      </c>
      <c r="BB80" s="2" t="str">
        <f>Disponibili!A80</f>
        <v>D</v>
      </c>
      <c r="BG80" s="133"/>
      <c r="CD80" s="134"/>
    </row>
    <row r="81" spans="1:82" x14ac:dyDescent="0.25">
      <c r="A81" s="50" t="s">
        <v>126</v>
      </c>
      <c r="B81" s="19" t="s">
        <v>3</v>
      </c>
      <c r="C81" s="19" t="s">
        <v>21</v>
      </c>
      <c r="D81" s="20">
        <v>16</v>
      </c>
      <c r="E81" s="51" t="s">
        <v>620</v>
      </c>
      <c r="F81" s="10" t="s">
        <v>620</v>
      </c>
      <c r="G81" s="50" t="s">
        <v>240</v>
      </c>
      <c r="H81" s="19" t="s">
        <v>3</v>
      </c>
      <c r="I81" s="19" t="s">
        <v>20</v>
      </c>
      <c r="J81" s="20">
        <v>19</v>
      </c>
      <c r="K81" s="51" t="s">
        <v>620</v>
      </c>
      <c r="L81" s="10" t="s">
        <v>235</v>
      </c>
      <c r="M81" s="50" t="s">
        <v>246</v>
      </c>
      <c r="N81" s="19" t="s">
        <v>3</v>
      </c>
      <c r="O81" s="19" t="s">
        <v>5</v>
      </c>
      <c r="P81" s="20">
        <v>21</v>
      </c>
      <c r="Q81" s="51" t="s">
        <v>235</v>
      </c>
      <c r="R81" s="10" t="s">
        <v>235</v>
      </c>
      <c r="S81" s="50" t="s">
        <v>242</v>
      </c>
      <c r="T81" s="19" t="s">
        <v>3</v>
      </c>
      <c r="U81" s="19" t="s">
        <v>4</v>
      </c>
      <c r="V81" s="20">
        <v>36</v>
      </c>
      <c r="W81" s="51" t="s">
        <v>235</v>
      </c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65" t="str">
        <f t="shared" si="29"/>
        <v>MESSIAS</v>
      </c>
      <c r="AI81" s="65" t="str">
        <f t="shared" si="29"/>
        <v>C</v>
      </c>
      <c r="AJ81" s="65" t="str">
        <f t="shared" si="30"/>
        <v>OXFORD UNITED</v>
      </c>
      <c r="AL81" s="65" t="str">
        <f t="shared" si="31"/>
        <v>/28</v>
      </c>
      <c r="AN81" s="2">
        <f t="shared" si="28"/>
        <v>5</v>
      </c>
      <c r="BA81" s="2" t="str">
        <f>Disponibili!B81</f>
        <v>BRITSCHGI</v>
      </c>
      <c r="BB81" s="2" t="str">
        <f>Disponibili!A81</f>
        <v>D</v>
      </c>
      <c r="BG81" s="133">
        <f>IF($BA$1="cihf",COUNTIF(E81:E107,"/16"),1)</f>
        <v>1</v>
      </c>
      <c r="BH81" t="str">
        <f t="shared" ref="BH81:BK107" si="32">IF($BG$81&gt;1,IF($E81="/16",A81,""),"")</f>
        <v/>
      </c>
      <c r="BI81" t="str">
        <f t="shared" si="32"/>
        <v/>
      </c>
      <c r="BJ81" t="str">
        <f t="shared" si="32"/>
        <v/>
      </c>
      <c r="BK81" t="str">
        <f t="shared" si="32"/>
        <v/>
      </c>
      <c r="BL81" t="str">
        <f t="shared" ref="BL81:BL107" si="33">IF(AND(A81&lt;&gt;"",BG$81&gt;1),IF(E81="/16",E81,""),"")</f>
        <v/>
      </c>
      <c r="BM81">
        <f>IF($BA$1="cihf",COUNTIF(K81:K107,"/16"),1)</f>
        <v>1</v>
      </c>
      <c r="BN81" t="str">
        <f t="shared" ref="BN81:BQ107" si="34">IF($BM$81&gt;1,IF($K81="/16",G81,""),"")</f>
        <v/>
      </c>
      <c r="BO81" t="str">
        <f t="shared" si="34"/>
        <v/>
      </c>
      <c r="BP81" t="str">
        <f t="shared" si="34"/>
        <v/>
      </c>
      <c r="BQ81" t="str">
        <f t="shared" si="34"/>
        <v/>
      </c>
      <c r="BR81" t="str">
        <f t="shared" ref="BR81:BR107" si="35">IF(AND(G81&lt;&gt;"",BM$81&gt;1),IF(K81="/16",K81,""),"")</f>
        <v/>
      </c>
      <c r="BS81">
        <f>IF($BA$1="cihf",COUNTIF(Q81:Q107,"/16"),1)</f>
        <v>1</v>
      </c>
      <c r="BT81" t="str">
        <f t="shared" ref="BT81:BW107" si="36">IF($BS$81&gt;1,IF($Q81="/16",M81,""),"")</f>
        <v/>
      </c>
      <c r="BU81" t="str">
        <f t="shared" si="36"/>
        <v/>
      </c>
      <c r="BV81" t="str">
        <f t="shared" si="36"/>
        <v/>
      </c>
      <c r="BW81" t="str">
        <f t="shared" si="36"/>
        <v/>
      </c>
      <c r="BX81" t="str">
        <f t="shared" ref="BX81:BX107" si="37">IF(AND(M81&lt;&gt;"",BS$81&gt;1),IF(Q81="/16",Q81,""),"")</f>
        <v/>
      </c>
      <c r="BY81">
        <f>IF($BA$1="cihf",COUNTIF(W81:W107,"/16"),1)</f>
        <v>1</v>
      </c>
      <c r="BZ81" t="str">
        <f t="shared" ref="BZ81:CC107" si="38">IF($BY$81&gt;1,IF($W81="/16",S81,""),"")</f>
        <v/>
      </c>
      <c r="CA81" t="str">
        <f t="shared" si="38"/>
        <v/>
      </c>
      <c r="CB81" t="str">
        <f t="shared" si="38"/>
        <v/>
      </c>
      <c r="CC81" t="str">
        <f t="shared" si="38"/>
        <v/>
      </c>
      <c r="CD81" s="134" t="str">
        <f t="shared" ref="CD81:CD107" si="39">IF(AND(S81&lt;&gt;"",BY$81&gt;1),IF(W81="/16",W81,""),"")</f>
        <v/>
      </c>
    </row>
    <row r="82" spans="1:82" x14ac:dyDescent="0.25">
      <c r="A82" s="50" t="s">
        <v>0</v>
      </c>
      <c r="B82" s="19" t="s">
        <v>3</v>
      </c>
      <c r="C82" s="19" t="s">
        <v>21</v>
      </c>
      <c r="D82" s="20">
        <v>0</v>
      </c>
      <c r="E82" s="51" t="s">
        <v>235</v>
      </c>
      <c r="F82" s="10" t="s">
        <v>235</v>
      </c>
      <c r="G82" s="50" t="s">
        <v>0</v>
      </c>
      <c r="H82" s="19" t="s">
        <v>3</v>
      </c>
      <c r="I82" s="19" t="s">
        <v>20</v>
      </c>
      <c r="J82" s="20">
        <v>0</v>
      </c>
      <c r="K82" s="51" t="s">
        <v>235</v>
      </c>
      <c r="L82" s="10" t="s">
        <v>235</v>
      </c>
      <c r="M82" s="50" t="s">
        <v>0</v>
      </c>
      <c r="N82" s="19" t="s">
        <v>3</v>
      </c>
      <c r="O82" s="19" t="s">
        <v>5</v>
      </c>
      <c r="P82" s="20">
        <v>0</v>
      </c>
      <c r="Q82" s="51" t="s">
        <v>235</v>
      </c>
      <c r="R82" s="10" t="s">
        <v>235</v>
      </c>
      <c r="S82" s="50" t="s">
        <v>0</v>
      </c>
      <c r="T82" s="19" t="s">
        <v>3</v>
      </c>
      <c r="U82" s="19" t="s">
        <v>4</v>
      </c>
      <c r="V82" s="20">
        <v>0</v>
      </c>
      <c r="W82" s="51" t="s">
        <v>235</v>
      </c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65" t="str">
        <f t="shared" si="29"/>
        <v>ONDREJKA</v>
      </c>
      <c r="AI82" s="65" t="str">
        <f t="shared" si="29"/>
        <v>C</v>
      </c>
      <c r="AJ82" s="65" t="str">
        <f t="shared" si="30"/>
        <v>OXFORD UNITED</v>
      </c>
      <c r="AL82" s="65" t="str">
        <f t="shared" si="31"/>
        <v>/28</v>
      </c>
      <c r="AN82" s="2">
        <f t="shared" si="28"/>
        <v>1</v>
      </c>
      <c r="BA82" s="2" t="str">
        <f>Disponibili!B82</f>
        <v>CARBONI F.</v>
      </c>
      <c r="BB82" s="2" t="str">
        <f>Disponibili!A82</f>
        <v>D</v>
      </c>
      <c r="BG82" s="133"/>
      <c r="CD82" s="134"/>
    </row>
    <row r="83" spans="1:82" x14ac:dyDescent="0.25">
      <c r="A83" s="50" t="s">
        <v>0</v>
      </c>
      <c r="B83" s="19" t="s">
        <v>3</v>
      </c>
      <c r="C83" s="19" t="s">
        <v>21</v>
      </c>
      <c r="D83" s="20">
        <v>0</v>
      </c>
      <c r="E83" s="51" t="s">
        <v>235</v>
      </c>
      <c r="F83" s="10" t="s">
        <v>235</v>
      </c>
      <c r="G83" s="50" t="s">
        <v>0</v>
      </c>
      <c r="H83" s="19" t="s">
        <v>3</v>
      </c>
      <c r="I83" s="19" t="s">
        <v>20</v>
      </c>
      <c r="J83" s="20">
        <v>0</v>
      </c>
      <c r="K83" s="51" t="s">
        <v>235</v>
      </c>
      <c r="L83" s="10" t="s">
        <v>235</v>
      </c>
      <c r="M83" s="50" t="s">
        <v>0</v>
      </c>
      <c r="N83" s="19" t="s">
        <v>3</v>
      </c>
      <c r="O83" s="19" t="s">
        <v>5</v>
      </c>
      <c r="P83" s="20">
        <v>0</v>
      </c>
      <c r="Q83" s="51" t="s">
        <v>235</v>
      </c>
      <c r="R83" s="10" t="s">
        <v>235</v>
      </c>
      <c r="S83" s="50" t="s">
        <v>0</v>
      </c>
      <c r="T83" s="19" t="s">
        <v>3</v>
      </c>
      <c r="U83" s="19" t="s">
        <v>4</v>
      </c>
      <c r="V83" s="20">
        <v>0</v>
      </c>
      <c r="W83" s="51" t="s">
        <v>235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65" t="str">
        <f t="shared" si="29"/>
        <v>SAMARDZIC</v>
      </c>
      <c r="AI83" s="65" t="str">
        <f t="shared" si="29"/>
        <v>C</v>
      </c>
      <c r="AJ83" s="65" t="str">
        <f t="shared" si="30"/>
        <v>OXFORD UNITED</v>
      </c>
      <c r="AL83" s="65" t="str">
        <f t="shared" si="31"/>
        <v>/28</v>
      </c>
      <c r="AN83" s="2">
        <f t="shared" si="28"/>
        <v>1</v>
      </c>
      <c r="BA83" s="2" t="str">
        <f>Disponibili!B83</f>
        <v>CIRCATI</v>
      </c>
      <c r="BB83" s="2" t="str">
        <f>Disponibili!A83</f>
        <v>D</v>
      </c>
      <c r="BG83" s="133"/>
      <c r="CD83" s="134"/>
    </row>
    <row r="84" spans="1:82" ht="13" thickBot="1" x14ac:dyDescent="0.3">
      <c r="A84" s="159" t="s">
        <v>0</v>
      </c>
      <c r="B84" s="67" t="s">
        <v>3</v>
      </c>
      <c r="C84" s="67" t="s">
        <v>21</v>
      </c>
      <c r="D84" s="68">
        <v>0</v>
      </c>
      <c r="E84" s="153" t="s">
        <v>235</v>
      </c>
      <c r="F84" s="69" t="s">
        <v>235</v>
      </c>
      <c r="G84" s="159" t="s">
        <v>0</v>
      </c>
      <c r="H84" s="67" t="s">
        <v>3</v>
      </c>
      <c r="I84" s="67" t="s">
        <v>20</v>
      </c>
      <c r="J84" s="68">
        <v>0</v>
      </c>
      <c r="K84" s="153" t="s">
        <v>235</v>
      </c>
      <c r="L84" s="69" t="s">
        <v>235</v>
      </c>
      <c r="M84" s="159" t="s">
        <v>0</v>
      </c>
      <c r="N84" s="67" t="s">
        <v>3</v>
      </c>
      <c r="O84" s="67" t="s">
        <v>5</v>
      </c>
      <c r="P84" s="68">
        <v>0</v>
      </c>
      <c r="Q84" s="153" t="s">
        <v>235</v>
      </c>
      <c r="R84" s="69" t="s">
        <v>235</v>
      </c>
      <c r="S84" s="159" t="s">
        <v>0</v>
      </c>
      <c r="T84" s="67" t="s">
        <v>3</v>
      </c>
      <c r="U84" s="67" t="s">
        <v>4</v>
      </c>
      <c r="V84" s="68">
        <v>0</v>
      </c>
      <c r="W84" s="153" t="s">
        <v>235</v>
      </c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N84" s="2">
        <f t="shared" si="28"/>
        <v>0</v>
      </c>
      <c r="BA84" s="2" t="str">
        <f>Disponibili!B84</f>
        <v>DELPRATO</v>
      </c>
      <c r="BB84" s="2" t="str">
        <f>Disponibili!A84</f>
        <v>D</v>
      </c>
      <c r="BG84" s="133"/>
      <c r="CD84" s="134"/>
    </row>
    <row r="85" spans="1:82" ht="13" thickTop="1" x14ac:dyDescent="0.25">
      <c r="A85" s="70" t="s">
        <v>389</v>
      </c>
      <c r="B85" s="63" t="s">
        <v>6</v>
      </c>
      <c r="C85" s="63" t="s">
        <v>239</v>
      </c>
      <c r="D85" s="64">
        <v>1</v>
      </c>
      <c r="E85" s="154" t="s">
        <v>620</v>
      </c>
      <c r="F85" s="10" t="s">
        <v>620</v>
      </c>
      <c r="G85" s="70" t="s">
        <v>292</v>
      </c>
      <c r="H85" s="63" t="s">
        <v>6</v>
      </c>
      <c r="I85" s="63" t="s">
        <v>21</v>
      </c>
      <c r="J85" s="64">
        <v>2</v>
      </c>
      <c r="K85" s="154" t="s">
        <v>620</v>
      </c>
      <c r="L85" s="10" t="s">
        <v>620</v>
      </c>
      <c r="M85" s="70" t="s">
        <v>399</v>
      </c>
      <c r="N85" s="63" t="s">
        <v>6</v>
      </c>
      <c r="O85" s="63" t="s">
        <v>245</v>
      </c>
      <c r="P85" s="64">
        <v>5</v>
      </c>
      <c r="Q85" s="154" t="s">
        <v>620</v>
      </c>
      <c r="R85" s="10" t="s">
        <v>620</v>
      </c>
      <c r="S85" s="70" t="s">
        <v>449</v>
      </c>
      <c r="T85" s="63" t="s">
        <v>6</v>
      </c>
      <c r="U85" s="63" t="s">
        <v>245</v>
      </c>
      <c r="V85" s="64">
        <v>1</v>
      </c>
      <c r="W85" s="154" t="s">
        <v>620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127"/>
      <c r="AH85" s="65" t="str">
        <f t="shared" si="29"/>
        <v>BONNY</v>
      </c>
      <c r="AI85" s="65" t="str">
        <f t="shared" si="29"/>
        <v>A</v>
      </c>
      <c r="AJ85" s="65" t="str">
        <f t="shared" si="30"/>
        <v>OXFORD UNITED</v>
      </c>
      <c r="AL85" s="65" t="str">
        <f t="shared" si="31"/>
        <v>/28</v>
      </c>
      <c r="AN85" s="2">
        <f t="shared" si="28"/>
        <v>14</v>
      </c>
      <c r="BA85" s="2" t="str">
        <f>Disponibili!B85</f>
        <v>NDIAYE</v>
      </c>
      <c r="BB85" s="2" t="str">
        <f>Disponibili!A85</f>
        <v>D</v>
      </c>
      <c r="BG85" s="133"/>
      <c r="BH85" t="str">
        <f t="shared" si="32"/>
        <v/>
      </c>
      <c r="BI85" t="str">
        <f t="shared" si="32"/>
        <v/>
      </c>
      <c r="BJ85" t="str">
        <f t="shared" si="32"/>
        <v/>
      </c>
      <c r="BK85" t="str">
        <f t="shared" si="32"/>
        <v/>
      </c>
      <c r="BL85" t="str">
        <f t="shared" si="33"/>
        <v/>
      </c>
      <c r="BN85" t="str">
        <f t="shared" si="34"/>
        <v/>
      </c>
      <c r="BO85" t="str">
        <f t="shared" si="34"/>
        <v/>
      </c>
      <c r="BP85" t="str">
        <f t="shared" si="34"/>
        <v/>
      </c>
      <c r="BQ85" t="str">
        <f t="shared" si="34"/>
        <v/>
      </c>
      <c r="BR85" t="str">
        <f t="shared" si="35"/>
        <v/>
      </c>
      <c r="BT85" t="str">
        <f t="shared" si="36"/>
        <v/>
      </c>
      <c r="BU85" t="str">
        <f t="shared" si="36"/>
        <v/>
      </c>
      <c r="BV85" t="str">
        <f t="shared" si="36"/>
        <v/>
      </c>
      <c r="BW85" t="str">
        <f t="shared" si="36"/>
        <v/>
      </c>
      <c r="BX85" t="str">
        <f t="shared" si="37"/>
        <v/>
      </c>
      <c r="BZ85" t="str">
        <f t="shared" si="38"/>
        <v/>
      </c>
      <c r="CA85" t="str">
        <f t="shared" si="38"/>
        <v/>
      </c>
      <c r="CB85" t="str">
        <f t="shared" si="38"/>
        <v/>
      </c>
      <c r="CC85" t="str">
        <f t="shared" si="38"/>
        <v/>
      </c>
      <c r="CD85" s="134" t="str">
        <f t="shared" si="39"/>
        <v/>
      </c>
    </row>
    <row r="86" spans="1:82" x14ac:dyDescent="0.25">
      <c r="A86" s="70" t="s">
        <v>462</v>
      </c>
      <c r="B86" s="19" t="s">
        <v>6</v>
      </c>
      <c r="C86" s="19" t="s">
        <v>22</v>
      </c>
      <c r="D86" s="20">
        <v>3</v>
      </c>
      <c r="E86" s="51" t="s">
        <v>620</v>
      </c>
      <c r="F86" s="10" t="s">
        <v>620</v>
      </c>
      <c r="G86" s="70" t="s">
        <v>59</v>
      </c>
      <c r="H86" s="19" t="s">
        <v>6</v>
      </c>
      <c r="I86" s="19" t="s">
        <v>20</v>
      </c>
      <c r="J86" s="20">
        <v>9</v>
      </c>
      <c r="K86" s="51" t="s">
        <v>620</v>
      </c>
      <c r="L86" s="10" t="s">
        <v>235</v>
      </c>
      <c r="M86" s="70" t="s">
        <v>46</v>
      </c>
      <c r="N86" s="19" t="s">
        <v>6</v>
      </c>
      <c r="O86" s="19" t="s">
        <v>20</v>
      </c>
      <c r="P86" s="20">
        <v>11</v>
      </c>
      <c r="Q86" s="51" t="s">
        <v>235</v>
      </c>
      <c r="R86" s="10" t="s">
        <v>235</v>
      </c>
      <c r="S86" s="70" t="s">
        <v>233</v>
      </c>
      <c r="T86" s="19" t="s">
        <v>6</v>
      </c>
      <c r="U86" s="19" t="s">
        <v>20</v>
      </c>
      <c r="V86" s="20">
        <v>1</v>
      </c>
      <c r="W86" s="51" t="s">
        <v>235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65" t="str">
        <f t="shared" si="29"/>
        <v>DE KETELAERE</v>
      </c>
      <c r="AI86" s="65" t="str">
        <f t="shared" si="29"/>
        <v>A</v>
      </c>
      <c r="AJ86" s="65" t="str">
        <f t="shared" si="30"/>
        <v>OXFORD UNITED</v>
      </c>
      <c r="AL86" s="65" t="str">
        <f t="shared" si="31"/>
        <v>/28</v>
      </c>
      <c r="AN86" s="2">
        <f t="shared" si="28"/>
        <v>31</v>
      </c>
      <c r="BA86" s="2" t="str">
        <f>Disponibili!B86</f>
        <v>TROILO</v>
      </c>
      <c r="BB86" s="2" t="str">
        <f>Disponibili!A86</f>
        <v>D</v>
      </c>
      <c r="BG86" s="133"/>
      <c r="BH86" t="str">
        <f t="shared" si="32"/>
        <v/>
      </c>
      <c r="BI86" t="str">
        <f t="shared" si="32"/>
        <v/>
      </c>
      <c r="BJ86" t="str">
        <f t="shared" si="32"/>
        <v/>
      </c>
      <c r="BK86" t="str">
        <f t="shared" si="32"/>
        <v/>
      </c>
      <c r="BL86" t="str">
        <f t="shared" si="33"/>
        <v/>
      </c>
      <c r="BN86" t="str">
        <f t="shared" si="34"/>
        <v/>
      </c>
      <c r="BO86" t="str">
        <f t="shared" si="34"/>
        <v/>
      </c>
      <c r="BP86" t="str">
        <f t="shared" si="34"/>
        <v/>
      </c>
      <c r="BQ86" t="str">
        <f t="shared" si="34"/>
        <v/>
      </c>
      <c r="BR86" t="str">
        <f t="shared" si="35"/>
        <v/>
      </c>
      <c r="BT86" t="str">
        <f t="shared" si="36"/>
        <v/>
      </c>
      <c r="BU86" t="str">
        <f t="shared" si="36"/>
        <v/>
      </c>
      <c r="BV86" t="str">
        <f t="shared" si="36"/>
        <v/>
      </c>
      <c r="BW86" t="str">
        <f t="shared" si="36"/>
        <v/>
      </c>
      <c r="BX86" t="str">
        <f t="shared" si="37"/>
        <v/>
      </c>
      <c r="BZ86" t="str">
        <f t="shared" si="38"/>
        <v/>
      </c>
      <c r="CA86" t="str">
        <f t="shared" si="38"/>
        <v/>
      </c>
      <c r="CB86" t="str">
        <f t="shared" si="38"/>
        <v/>
      </c>
      <c r="CC86" t="str">
        <f t="shared" si="38"/>
        <v/>
      </c>
      <c r="CD86" s="134" t="str">
        <f t="shared" si="39"/>
        <v/>
      </c>
    </row>
    <row r="87" spans="1:82" x14ac:dyDescent="0.25">
      <c r="A87" s="70" t="s">
        <v>233</v>
      </c>
      <c r="B87" s="19" t="s">
        <v>6</v>
      </c>
      <c r="C87" s="19" t="s">
        <v>20</v>
      </c>
      <c r="D87" s="20">
        <v>2</v>
      </c>
      <c r="E87" s="51" t="s">
        <v>620</v>
      </c>
      <c r="F87" s="10" t="s">
        <v>620</v>
      </c>
      <c r="G87" s="70" t="s">
        <v>233</v>
      </c>
      <c r="H87" s="19" t="s">
        <v>6</v>
      </c>
      <c r="I87" s="19" t="s">
        <v>20</v>
      </c>
      <c r="J87" s="20">
        <v>9</v>
      </c>
      <c r="K87" s="51" t="s">
        <v>620</v>
      </c>
      <c r="L87" s="10" t="s">
        <v>620</v>
      </c>
      <c r="M87" s="70" t="s">
        <v>136</v>
      </c>
      <c r="N87" s="19" t="s">
        <v>6</v>
      </c>
      <c r="O87" s="19" t="s">
        <v>7</v>
      </c>
      <c r="P87" s="20">
        <v>3</v>
      </c>
      <c r="Q87" s="51" t="s">
        <v>620</v>
      </c>
      <c r="R87" s="10" t="s">
        <v>235</v>
      </c>
      <c r="S87" s="70" t="s">
        <v>294</v>
      </c>
      <c r="T87" s="19" t="s">
        <v>6</v>
      </c>
      <c r="U87" s="19" t="s">
        <v>21</v>
      </c>
      <c r="V87" s="20">
        <v>7</v>
      </c>
      <c r="W87" s="51" t="s">
        <v>235</v>
      </c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65" t="str">
        <f t="shared" si="29"/>
        <v>HOJLUND</v>
      </c>
      <c r="AI87" s="65" t="str">
        <f t="shared" si="29"/>
        <v>A</v>
      </c>
      <c r="AJ87" s="65" t="str">
        <f t="shared" si="30"/>
        <v>OXFORD UNITED</v>
      </c>
      <c r="AL87" s="65" t="str">
        <f t="shared" si="31"/>
        <v>/28</v>
      </c>
      <c r="AN87" s="2">
        <f t="shared" si="28"/>
        <v>81</v>
      </c>
      <c r="BA87" s="2" t="str">
        <f>Disponibili!B87</f>
        <v>ALBIOL</v>
      </c>
      <c r="BB87" s="2" t="str">
        <f>Disponibili!A87</f>
        <v>D</v>
      </c>
      <c r="BG87" s="133"/>
      <c r="BH87" t="str">
        <f t="shared" si="32"/>
        <v/>
      </c>
      <c r="BI87" t="str">
        <f t="shared" si="32"/>
        <v/>
      </c>
      <c r="BJ87" t="str">
        <f t="shared" si="32"/>
        <v/>
      </c>
      <c r="BK87" t="str">
        <f t="shared" si="32"/>
        <v/>
      </c>
      <c r="BL87" t="str">
        <f t="shared" si="33"/>
        <v/>
      </c>
      <c r="BN87" t="str">
        <f t="shared" si="34"/>
        <v/>
      </c>
      <c r="BO87" t="str">
        <f t="shared" si="34"/>
        <v/>
      </c>
      <c r="BP87" t="str">
        <f t="shared" si="34"/>
        <v/>
      </c>
      <c r="BQ87" t="str">
        <f t="shared" si="34"/>
        <v/>
      </c>
      <c r="BR87" t="str">
        <f t="shared" si="35"/>
        <v/>
      </c>
      <c r="BT87" t="str">
        <f t="shared" si="36"/>
        <v/>
      </c>
      <c r="BU87" t="str">
        <f t="shared" si="36"/>
        <v/>
      </c>
      <c r="BV87" t="str">
        <f t="shared" si="36"/>
        <v/>
      </c>
      <c r="BW87" t="str">
        <f t="shared" si="36"/>
        <v/>
      </c>
      <c r="BX87" t="str">
        <f t="shared" si="37"/>
        <v/>
      </c>
      <c r="BZ87" t="str">
        <f t="shared" si="38"/>
        <v/>
      </c>
      <c r="CA87" t="str">
        <f t="shared" si="38"/>
        <v/>
      </c>
      <c r="CB87" t="str">
        <f t="shared" si="38"/>
        <v/>
      </c>
      <c r="CC87" t="str">
        <f t="shared" si="38"/>
        <v/>
      </c>
      <c r="CD87" s="134" t="str">
        <f t="shared" si="39"/>
        <v/>
      </c>
    </row>
    <row r="88" spans="1:82" x14ac:dyDescent="0.25">
      <c r="A88" s="70" t="s">
        <v>405</v>
      </c>
      <c r="B88" s="19" t="s">
        <v>6</v>
      </c>
      <c r="C88" s="19" t="s">
        <v>247</v>
      </c>
      <c r="D88" s="20">
        <v>1</v>
      </c>
      <c r="E88" s="51" t="s">
        <v>620</v>
      </c>
      <c r="F88" s="10" t="s">
        <v>620</v>
      </c>
      <c r="G88" s="70" t="s">
        <v>261</v>
      </c>
      <c r="H88" s="19" t="s">
        <v>6</v>
      </c>
      <c r="I88" s="19" t="s">
        <v>192</v>
      </c>
      <c r="J88" s="20">
        <v>3</v>
      </c>
      <c r="K88" s="51" t="s">
        <v>620</v>
      </c>
      <c r="L88" s="10" t="s">
        <v>235</v>
      </c>
      <c r="M88" s="70" t="s">
        <v>171</v>
      </c>
      <c r="N88" s="19" t="s">
        <v>6</v>
      </c>
      <c r="O88" s="19" t="s">
        <v>7</v>
      </c>
      <c r="P88" s="20">
        <v>21</v>
      </c>
      <c r="Q88" s="51" t="s">
        <v>235</v>
      </c>
      <c r="R88" s="10" t="s">
        <v>235</v>
      </c>
      <c r="S88" s="70" t="s">
        <v>251</v>
      </c>
      <c r="T88" s="19" t="s">
        <v>6</v>
      </c>
      <c r="U88" s="19" t="s">
        <v>26</v>
      </c>
      <c r="V88" s="20">
        <v>1</v>
      </c>
      <c r="W88" s="51" t="s">
        <v>235</v>
      </c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65" t="str">
        <f t="shared" si="29"/>
        <v>KEAN</v>
      </c>
      <c r="AI88" s="65" t="str">
        <f t="shared" si="29"/>
        <v>A</v>
      </c>
      <c r="AJ88" s="65" t="str">
        <f t="shared" si="30"/>
        <v>OXFORD UNITED</v>
      </c>
      <c r="AL88" s="65" t="str">
        <f t="shared" si="31"/>
        <v>/28</v>
      </c>
      <c r="AN88" s="2">
        <f t="shared" si="28"/>
        <v>98</v>
      </c>
      <c r="BA88" s="2" t="str">
        <f>Disponibili!B88</f>
        <v>BOZHINOV</v>
      </c>
      <c r="BB88" s="2" t="str">
        <f>Disponibili!A88</f>
        <v>D</v>
      </c>
      <c r="BG88" s="133"/>
      <c r="BH88" t="str">
        <f t="shared" si="32"/>
        <v/>
      </c>
      <c r="BI88" t="str">
        <f t="shared" si="32"/>
        <v/>
      </c>
      <c r="BJ88" t="str">
        <f t="shared" si="32"/>
        <v/>
      </c>
      <c r="BK88" t="str">
        <f t="shared" si="32"/>
        <v/>
      </c>
      <c r="BL88" t="str">
        <f t="shared" si="33"/>
        <v/>
      </c>
      <c r="BN88" t="str">
        <f t="shared" si="34"/>
        <v/>
      </c>
      <c r="BO88" t="str">
        <f t="shared" si="34"/>
        <v/>
      </c>
      <c r="BP88" t="str">
        <f t="shared" si="34"/>
        <v/>
      </c>
      <c r="BQ88" t="str">
        <f t="shared" si="34"/>
        <v/>
      </c>
      <c r="BR88" t="str">
        <f t="shared" si="35"/>
        <v/>
      </c>
      <c r="BT88" t="str">
        <f t="shared" si="36"/>
        <v/>
      </c>
      <c r="BU88" t="str">
        <f t="shared" si="36"/>
        <v/>
      </c>
      <c r="BV88" t="str">
        <f t="shared" si="36"/>
        <v/>
      </c>
      <c r="BW88" t="str">
        <f t="shared" si="36"/>
        <v/>
      </c>
      <c r="BX88" t="str">
        <f t="shared" si="37"/>
        <v/>
      </c>
      <c r="BZ88" t="str">
        <f t="shared" si="38"/>
        <v/>
      </c>
      <c r="CA88" t="str">
        <f t="shared" si="38"/>
        <v/>
      </c>
      <c r="CB88" t="str">
        <f t="shared" si="38"/>
        <v/>
      </c>
      <c r="CC88" t="str">
        <f t="shared" si="38"/>
        <v/>
      </c>
      <c r="CD88" s="134" t="str">
        <f t="shared" si="39"/>
        <v/>
      </c>
    </row>
    <row r="89" spans="1:82" ht="13" thickBot="1" x14ac:dyDescent="0.3">
      <c r="A89" s="70" t="s">
        <v>269</v>
      </c>
      <c r="B89" s="19" t="s">
        <v>6</v>
      </c>
      <c r="C89" s="19" t="s">
        <v>9</v>
      </c>
      <c r="D89" s="20">
        <v>6</v>
      </c>
      <c r="E89" s="51" t="s">
        <v>235</v>
      </c>
      <c r="F89" s="10" t="s">
        <v>235</v>
      </c>
      <c r="G89" s="70" t="s">
        <v>173</v>
      </c>
      <c r="H89" s="19" t="s">
        <v>6</v>
      </c>
      <c r="I89" s="19" t="s">
        <v>239</v>
      </c>
      <c r="J89" s="20">
        <v>3</v>
      </c>
      <c r="K89" s="51" t="s">
        <v>235</v>
      </c>
      <c r="L89" s="10" t="s">
        <v>235</v>
      </c>
      <c r="M89" s="70" t="s">
        <v>222</v>
      </c>
      <c r="N89" s="19" t="s">
        <v>6</v>
      </c>
      <c r="O89" s="19" t="s">
        <v>22</v>
      </c>
      <c r="P89" s="20">
        <v>3</v>
      </c>
      <c r="Q89" s="51" t="s">
        <v>235</v>
      </c>
      <c r="R89" s="10" t="s">
        <v>620</v>
      </c>
      <c r="S89" s="70" t="s">
        <v>62</v>
      </c>
      <c r="T89" s="19" t="s">
        <v>6</v>
      </c>
      <c r="U89" s="19" t="s">
        <v>4</v>
      </c>
      <c r="V89" s="20">
        <v>3</v>
      </c>
      <c r="W89" s="51" t="s">
        <v>620</v>
      </c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35" t="str">
        <f t="shared" si="29"/>
        <v>RODRIGUEZ</v>
      </c>
      <c r="AI89" s="135" t="str">
        <f t="shared" si="29"/>
        <v>A</v>
      </c>
      <c r="AJ89" s="136" t="str">
        <f t="shared" si="30"/>
        <v>OXFORD UNITED</v>
      </c>
      <c r="AL89" s="135" t="str">
        <f t="shared" si="31"/>
        <v>/28</v>
      </c>
      <c r="AN89" s="2">
        <f t="shared" si="28"/>
        <v>6</v>
      </c>
      <c r="BA89" s="2" t="str">
        <f>Disponibili!B89</f>
        <v>CALABRESI</v>
      </c>
      <c r="BB89" s="2" t="str">
        <f>Disponibili!A89</f>
        <v>D</v>
      </c>
      <c r="BG89" s="133"/>
      <c r="BH89" t="str">
        <f t="shared" si="32"/>
        <v/>
      </c>
      <c r="BI89" t="str">
        <f t="shared" si="32"/>
        <v/>
      </c>
      <c r="BJ89" t="str">
        <f t="shared" si="32"/>
        <v/>
      </c>
      <c r="BK89" t="str">
        <f t="shared" si="32"/>
        <v/>
      </c>
      <c r="BL89" t="str">
        <f t="shared" si="33"/>
        <v/>
      </c>
      <c r="BN89" t="str">
        <f t="shared" si="34"/>
        <v/>
      </c>
      <c r="BO89" t="str">
        <f t="shared" si="34"/>
        <v/>
      </c>
      <c r="BP89" t="str">
        <f t="shared" si="34"/>
        <v/>
      </c>
      <c r="BQ89" t="str">
        <f t="shared" si="34"/>
        <v/>
      </c>
      <c r="BR89" t="str">
        <f t="shared" si="35"/>
        <v/>
      </c>
      <c r="BT89" t="str">
        <f t="shared" si="36"/>
        <v/>
      </c>
      <c r="BU89" t="str">
        <f t="shared" si="36"/>
        <v/>
      </c>
      <c r="BV89" t="str">
        <f t="shared" si="36"/>
        <v/>
      </c>
      <c r="BW89" t="str">
        <f t="shared" si="36"/>
        <v/>
      </c>
      <c r="BX89" t="str">
        <f t="shared" si="37"/>
        <v/>
      </c>
      <c r="BZ89" t="str">
        <f t="shared" si="38"/>
        <v/>
      </c>
      <c r="CA89" t="str">
        <f t="shared" si="38"/>
        <v/>
      </c>
      <c r="CB89" t="str">
        <f t="shared" si="38"/>
        <v/>
      </c>
      <c r="CC89" t="str">
        <f t="shared" si="38"/>
        <v/>
      </c>
      <c r="CD89" s="134" t="str">
        <f t="shared" si="39"/>
        <v/>
      </c>
    </row>
    <row r="90" spans="1:82" x14ac:dyDescent="0.25">
      <c r="A90" s="70" t="s">
        <v>263</v>
      </c>
      <c r="B90" s="19" t="s">
        <v>6</v>
      </c>
      <c r="C90" s="19" t="s">
        <v>192</v>
      </c>
      <c r="D90" s="20">
        <v>1</v>
      </c>
      <c r="E90" s="51" t="s">
        <v>235</v>
      </c>
      <c r="F90" s="10" t="s">
        <v>620</v>
      </c>
      <c r="G90" s="70" t="s">
        <v>232</v>
      </c>
      <c r="H90" s="19" t="s">
        <v>6</v>
      </c>
      <c r="I90" s="19" t="s">
        <v>192</v>
      </c>
      <c r="J90" s="20">
        <v>3</v>
      </c>
      <c r="K90" s="51" t="s">
        <v>620</v>
      </c>
      <c r="L90" s="10" t="s">
        <v>620</v>
      </c>
      <c r="M90" s="70" t="s">
        <v>446</v>
      </c>
      <c r="N90" s="19" t="s">
        <v>6</v>
      </c>
      <c r="O90" s="19" t="s">
        <v>192</v>
      </c>
      <c r="P90" s="20">
        <v>5</v>
      </c>
      <c r="Q90" s="51" t="s">
        <v>620</v>
      </c>
      <c r="R90" s="10" t="s">
        <v>235</v>
      </c>
      <c r="S90" s="70" t="s">
        <v>189</v>
      </c>
      <c r="T90" s="19" t="s">
        <v>6</v>
      </c>
      <c r="U90" s="19" t="s">
        <v>193</v>
      </c>
      <c r="V90" s="20">
        <v>1</v>
      </c>
      <c r="W90" s="51" t="s">
        <v>235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BA90" s="2" t="str">
        <f>Disponibili!B90</f>
        <v>CANESTRELLI</v>
      </c>
      <c r="BB90" s="2" t="str">
        <f>Disponibili!A90</f>
        <v>D</v>
      </c>
      <c r="BG90" s="133"/>
      <c r="BH90" t="str">
        <f t="shared" si="32"/>
        <v/>
      </c>
      <c r="BI90" t="str">
        <f t="shared" si="32"/>
        <v/>
      </c>
      <c r="BJ90" t="str">
        <f t="shared" si="32"/>
        <v/>
      </c>
      <c r="BK90" t="str">
        <f t="shared" si="32"/>
        <v/>
      </c>
      <c r="BL90" t="str">
        <f t="shared" si="33"/>
        <v/>
      </c>
      <c r="BN90" t="str">
        <f t="shared" si="34"/>
        <v/>
      </c>
      <c r="BO90" t="str">
        <f t="shared" si="34"/>
        <v/>
      </c>
      <c r="BP90" t="str">
        <f t="shared" si="34"/>
        <v/>
      </c>
      <c r="BQ90" t="str">
        <f t="shared" si="34"/>
        <v/>
      </c>
      <c r="BR90" t="str">
        <f t="shared" si="35"/>
        <v/>
      </c>
      <c r="BT90" t="str">
        <f t="shared" si="36"/>
        <v/>
      </c>
      <c r="BU90" t="str">
        <f t="shared" si="36"/>
        <v/>
      </c>
      <c r="BV90" t="str">
        <f t="shared" si="36"/>
        <v/>
      </c>
      <c r="BW90" t="str">
        <f t="shared" si="36"/>
        <v/>
      </c>
      <c r="BX90" t="str">
        <f t="shared" si="37"/>
        <v/>
      </c>
      <c r="BZ90" t="str">
        <f t="shared" si="38"/>
        <v/>
      </c>
      <c r="CA90" t="str">
        <f t="shared" si="38"/>
        <v/>
      </c>
      <c r="CB90" t="str">
        <f t="shared" si="38"/>
        <v/>
      </c>
      <c r="CC90" t="str">
        <f t="shared" si="38"/>
        <v/>
      </c>
      <c r="CD90" s="134" t="str">
        <f t="shared" si="39"/>
        <v/>
      </c>
    </row>
    <row r="91" spans="1:82" x14ac:dyDescent="0.25">
      <c r="A91" s="70" t="s">
        <v>68</v>
      </c>
      <c r="B91" s="19" t="s">
        <v>6</v>
      </c>
      <c r="C91" s="19" t="s">
        <v>192</v>
      </c>
      <c r="D91" s="20">
        <v>6</v>
      </c>
      <c r="E91" s="51" t="s">
        <v>620</v>
      </c>
      <c r="F91" s="10" t="s">
        <v>620</v>
      </c>
      <c r="G91" s="70" t="s">
        <v>62</v>
      </c>
      <c r="H91" s="19" t="s">
        <v>6</v>
      </c>
      <c r="I91" s="19" t="s">
        <v>4</v>
      </c>
      <c r="J91" s="20">
        <v>9</v>
      </c>
      <c r="K91" s="51" t="s">
        <v>620</v>
      </c>
      <c r="L91" s="10" t="s">
        <v>602</v>
      </c>
      <c r="M91" s="70"/>
      <c r="N91" s="19" t="s">
        <v>0</v>
      </c>
      <c r="O91" s="19" t="s">
        <v>0</v>
      </c>
      <c r="P91" s="20"/>
      <c r="Q91" s="51"/>
      <c r="R91" s="10" t="s">
        <v>620</v>
      </c>
      <c r="S91" s="70" t="s">
        <v>388</v>
      </c>
      <c r="T91" s="19" t="s">
        <v>6</v>
      </c>
      <c r="U91" s="19" t="s">
        <v>22</v>
      </c>
      <c r="V91" s="20">
        <v>3</v>
      </c>
      <c r="W91" s="51" t="s">
        <v>620</v>
      </c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BA91" s="2" t="str">
        <f>Disponibili!B91</f>
        <v>COPPOLA</v>
      </c>
      <c r="BB91" s="2" t="str">
        <f>Disponibili!A91</f>
        <v>D</v>
      </c>
      <c r="BG91" s="133"/>
      <c r="BH91" t="str">
        <f t="shared" si="32"/>
        <v/>
      </c>
      <c r="BI91" t="str">
        <f t="shared" si="32"/>
        <v/>
      </c>
      <c r="BJ91" t="str">
        <f t="shared" si="32"/>
        <v/>
      </c>
      <c r="BK91" t="str">
        <f t="shared" si="32"/>
        <v/>
      </c>
      <c r="BL91" t="str">
        <f t="shared" si="33"/>
        <v/>
      </c>
      <c r="BN91" t="str">
        <f t="shared" si="34"/>
        <v/>
      </c>
      <c r="BO91" t="str">
        <f t="shared" si="34"/>
        <v/>
      </c>
      <c r="BP91" t="str">
        <f t="shared" si="34"/>
        <v/>
      </c>
      <c r="BQ91" t="str">
        <f t="shared" si="34"/>
        <v/>
      </c>
      <c r="BR91" t="str">
        <f t="shared" si="35"/>
        <v/>
      </c>
      <c r="BT91" t="str">
        <f t="shared" si="36"/>
        <v/>
      </c>
      <c r="BU91" t="str">
        <f t="shared" si="36"/>
        <v/>
      </c>
      <c r="BV91" t="str">
        <f t="shared" si="36"/>
        <v/>
      </c>
      <c r="BW91" t="str">
        <f t="shared" si="36"/>
        <v/>
      </c>
      <c r="BX91" t="str">
        <f t="shared" si="37"/>
        <v/>
      </c>
      <c r="BZ91" t="str">
        <f t="shared" si="38"/>
        <v/>
      </c>
      <c r="CA91" t="str">
        <f t="shared" si="38"/>
        <v/>
      </c>
      <c r="CB91" t="str">
        <f t="shared" si="38"/>
        <v/>
      </c>
      <c r="CC91" t="str">
        <f t="shared" si="38"/>
        <v/>
      </c>
      <c r="CD91" s="134" t="str">
        <f t="shared" si="39"/>
        <v/>
      </c>
    </row>
    <row r="92" spans="1:82" x14ac:dyDescent="0.25">
      <c r="A92" s="70"/>
      <c r="B92" s="19" t="s">
        <v>0</v>
      </c>
      <c r="C92" s="19" t="s">
        <v>0</v>
      </c>
      <c r="D92" s="20"/>
      <c r="E92" s="51"/>
      <c r="F92" s="10" t="s">
        <v>602</v>
      </c>
      <c r="G92" s="70"/>
      <c r="H92" s="19" t="s">
        <v>0</v>
      </c>
      <c r="I92" s="19" t="s">
        <v>0</v>
      </c>
      <c r="J92" s="20"/>
      <c r="K92" s="51"/>
      <c r="L92" s="10" t="s">
        <v>602</v>
      </c>
      <c r="M92" s="70"/>
      <c r="N92" s="19" t="s">
        <v>0</v>
      </c>
      <c r="O92" s="19" t="s">
        <v>0</v>
      </c>
      <c r="P92" s="20"/>
      <c r="Q92" s="51"/>
      <c r="R92" s="10" t="s">
        <v>602</v>
      </c>
      <c r="S92" s="70"/>
      <c r="T92" s="19" t="s">
        <v>0</v>
      </c>
      <c r="U92" s="19" t="s">
        <v>0</v>
      </c>
      <c r="V92" s="20"/>
      <c r="W92" s="51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65" t="str">
        <f>G5</f>
        <v>BIJLOW</v>
      </c>
      <c r="AI92" s="65" t="str">
        <f>H5</f>
        <v>P</v>
      </c>
      <c r="AJ92" s="65" t="str">
        <f>G$4</f>
        <v>A.S. ROCCELLA</v>
      </c>
      <c r="AK92" s="65" t="str">
        <f>(1-COUNTIF(AI92:AI118,"P"))&amp;"-"&amp;(8-COUNTIF(AI92:AI118,"D"))&amp;"-"&amp;(8-COUNTIF(AI92:AI118,"C"))&amp;"-"&amp;(5-COUNTIF(AI92:AI118,"A"))</f>
        <v>0-1-1-1</v>
      </c>
      <c r="AL92" s="65" t="str">
        <f>K5</f>
        <v>/28</v>
      </c>
      <c r="AM92" s="128">
        <f>K40</f>
        <v>246</v>
      </c>
      <c r="AN92" s="2">
        <f>J5</f>
        <v>1</v>
      </c>
      <c r="AO92" s="129">
        <f>AM92+SUM(AN92:AN118)</f>
        <v>426</v>
      </c>
      <c r="AQ92" s="2" t="str">
        <f>IF(LEFT($AK92,1)="0",0,$AP$5)&amp;"-"&amp;IF(MID($AK92,3,1)="0",0,$AP$6)&amp;"-"&amp;IF(MID($AK92,5,1)="0",0,$AP$7)&amp;"-"&amp;IF(MID($AK92,7,1)="0",0,$AP$8)</f>
        <v>0-7-6-3</v>
      </c>
      <c r="BA92" s="2" t="str">
        <f>Disponibili!B92</f>
        <v>CUADRADO</v>
      </c>
      <c r="BB92" s="2" t="str">
        <f>Disponibili!A92</f>
        <v>D</v>
      </c>
      <c r="BG92" s="133"/>
      <c r="BH92" t="str">
        <f t="shared" si="32"/>
        <v/>
      </c>
      <c r="BI92" t="str">
        <f t="shared" si="32"/>
        <v/>
      </c>
      <c r="BJ92" t="str">
        <f t="shared" si="32"/>
        <v/>
      </c>
      <c r="BK92" t="str">
        <f t="shared" si="32"/>
        <v/>
      </c>
      <c r="BL92" t="str">
        <f t="shared" si="33"/>
        <v/>
      </c>
      <c r="BN92" t="str">
        <f t="shared" si="34"/>
        <v/>
      </c>
      <c r="BO92" t="str">
        <f t="shared" si="34"/>
        <v/>
      </c>
      <c r="BP92" t="str">
        <f t="shared" si="34"/>
        <v/>
      </c>
      <c r="BQ92" t="str">
        <f t="shared" si="34"/>
        <v/>
      </c>
      <c r="BR92" t="str">
        <f t="shared" si="35"/>
        <v/>
      </c>
      <c r="BT92" t="str">
        <f t="shared" si="36"/>
        <v/>
      </c>
      <c r="BU92" t="str">
        <f t="shared" si="36"/>
        <v/>
      </c>
      <c r="BV92" t="str">
        <f t="shared" si="36"/>
        <v/>
      </c>
      <c r="BW92" t="str">
        <f t="shared" si="36"/>
        <v/>
      </c>
      <c r="BX92" t="str">
        <f t="shared" si="37"/>
        <v/>
      </c>
      <c r="BZ92" t="str">
        <f t="shared" si="38"/>
        <v/>
      </c>
      <c r="CA92" t="str">
        <f t="shared" si="38"/>
        <v/>
      </c>
      <c r="CB92" t="str">
        <f t="shared" si="38"/>
        <v/>
      </c>
      <c r="CC92" t="str">
        <f t="shared" si="38"/>
        <v/>
      </c>
      <c r="CD92" s="134" t="str">
        <f t="shared" si="39"/>
        <v/>
      </c>
    </row>
    <row r="93" spans="1:82" ht="13" thickBot="1" x14ac:dyDescent="0.3">
      <c r="A93" s="71"/>
      <c r="B93" s="67" t="s">
        <v>0</v>
      </c>
      <c r="C93" s="67" t="s">
        <v>0</v>
      </c>
      <c r="D93" s="68"/>
      <c r="E93" s="153" t="s">
        <v>0</v>
      </c>
      <c r="F93" s="69" t="s">
        <v>0</v>
      </c>
      <c r="G93" s="71" t="s">
        <v>0</v>
      </c>
      <c r="H93" s="67" t="s">
        <v>0</v>
      </c>
      <c r="I93" s="67" t="s">
        <v>0</v>
      </c>
      <c r="J93" s="68" t="s">
        <v>0</v>
      </c>
      <c r="K93" s="153" t="s">
        <v>0</v>
      </c>
      <c r="L93" s="69" t="s">
        <v>0</v>
      </c>
      <c r="M93" s="71" t="s">
        <v>0</v>
      </c>
      <c r="N93" s="67" t="s">
        <v>0</v>
      </c>
      <c r="O93" s="67" t="s">
        <v>0</v>
      </c>
      <c r="P93" s="68" t="s">
        <v>0</v>
      </c>
      <c r="Q93" s="153" t="s">
        <v>0</v>
      </c>
      <c r="R93" s="69" t="s">
        <v>0</v>
      </c>
      <c r="S93" s="71" t="s">
        <v>0</v>
      </c>
      <c r="T93" s="67" t="s">
        <v>0</v>
      </c>
      <c r="U93" s="67" t="s">
        <v>0</v>
      </c>
      <c r="V93" s="68" t="s">
        <v>0</v>
      </c>
      <c r="W93" s="153" t="s">
        <v>0</v>
      </c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N93" s="2">
        <f t="shared" ref="AN93:AN118" si="40">J6</f>
        <v>0</v>
      </c>
      <c r="BA93" s="2" t="str">
        <f>Disponibili!B93</f>
        <v>DENOON</v>
      </c>
      <c r="BB93" s="2" t="str">
        <f>Disponibili!A93</f>
        <v>D</v>
      </c>
      <c r="BG93" s="133"/>
      <c r="BH93" t="str">
        <f t="shared" si="32"/>
        <v/>
      </c>
      <c r="BI93" t="str">
        <f t="shared" si="32"/>
        <v/>
      </c>
      <c r="BJ93" t="str">
        <f t="shared" si="32"/>
        <v/>
      </c>
      <c r="BK93" t="str">
        <f t="shared" si="32"/>
        <v/>
      </c>
      <c r="BL93" t="str">
        <f t="shared" si="33"/>
        <v/>
      </c>
      <c r="BN93" t="str">
        <f t="shared" si="34"/>
        <v/>
      </c>
      <c r="BO93" t="str">
        <f t="shared" si="34"/>
        <v/>
      </c>
      <c r="BP93" t="str">
        <f t="shared" si="34"/>
        <v/>
      </c>
      <c r="BQ93" t="str">
        <f t="shared" si="34"/>
        <v/>
      </c>
      <c r="BR93" t="str">
        <f t="shared" si="35"/>
        <v/>
      </c>
      <c r="BT93" t="str">
        <f t="shared" si="36"/>
        <v/>
      </c>
      <c r="BU93" t="str">
        <f t="shared" si="36"/>
        <v/>
      </c>
      <c r="BV93" t="str">
        <f t="shared" si="36"/>
        <v/>
      </c>
      <c r="BW93" t="str">
        <f t="shared" si="36"/>
        <v/>
      </c>
      <c r="BX93" t="str">
        <f t="shared" si="37"/>
        <v/>
      </c>
      <c r="BZ93" t="str">
        <f t="shared" si="38"/>
        <v/>
      </c>
      <c r="CA93" t="str">
        <f t="shared" si="38"/>
        <v/>
      </c>
      <c r="CB93" t="str">
        <f t="shared" si="38"/>
        <v/>
      </c>
      <c r="CC93" t="str">
        <f t="shared" si="38"/>
        <v/>
      </c>
      <c r="CD93" s="134" t="str">
        <f t="shared" si="39"/>
        <v/>
      </c>
    </row>
    <row r="94" spans="1:82" ht="13" thickTop="1" x14ac:dyDescent="0.25">
      <c r="A94" s="70" t="s">
        <v>352</v>
      </c>
      <c r="B94" s="63" t="s">
        <v>11</v>
      </c>
      <c r="C94" s="63" t="s">
        <v>8</v>
      </c>
      <c r="D94" s="64">
        <v>18</v>
      </c>
      <c r="E94" s="154" t="s">
        <v>620</v>
      </c>
      <c r="F94" s="10" t="s">
        <v>620</v>
      </c>
      <c r="G94" s="70" t="s">
        <v>412</v>
      </c>
      <c r="H94" s="63" t="s">
        <v>11</v>
      </c>
      <c r="I94" s="63" t="s">
        <v>192</v>
      </c>
      <c r="J94" s="64">
        <v>2</v>
      </c>
      <c r="K94" s="154" t="s">
        <v>620</v>
      </c>
      <c r="L94" s="10" t="s">
        <v>620</v>
      </c>
      <c r="M94" s="70" t="s">
        <v>453</v>
      </c>
      <c r="N94" s="63" t="s">
        <v>11</v>
      </c>
      <c r="O94" s="63" t="s">
        <v>245</v>
      </c>
      <c r="P94" s="64">
        <v>2</v>
      </c>
      <c r="Q94" s="154" t="s">
        <v>620</v>
      </c>
      <c r="R94" s="10" t="s">
        <v>620</v>
      </c>
      <c r="S94" s="70" t="s">
        <v>39</v>
      </c>
      <c r="T94" s="63" t="s">
        <v>11</v>
      </c>
      <c r="U94" s="63" t="s">
        <v>7</v>
      </c>
      <c r="V94" s="64">
        <v>51</v>
      </c>
      <c r="W94" s="154" t="s">
        <v>620</v>
      </c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N94" s="2">
        <f t="shared" si="40"/>
        <v>0</v>
      </c>
      <c r="BA94" s="2" t="str">
        <f>Disponibili!B94</f>
        <v>ANGELINO</v>
      </c>
      <c r="BB94" s="2" t="str">
        <f>Disponibili!A94</f>
        <v>D</v>
      </c>
      <c r="BG94" s="133"/>
      <c r="BH94" t="str">
        <f t="shared" si="32"/>
        <v/>
      </c>
      <c r="BI94" t="str">
        <f t="shared" si="32"/>
        <v/>
      </c>
      <c r="BJ94" t="str">
        <f t="shared" si="32"/>
        <v/>
      </c>
      <c r="BK94" t="str">
        <f t="shared" si="32"/>
        <v/>
      </c>
      <c r="BL94" t="str">
        <f t="shared" si="33"/>
        <v/>
      </c>
      <c r="BN94" t="str">
        <f t="shared" si="34"/>
        <v/>
      </c>
      <c r="BO94" t="str">
        <f t="shared" si="34"/>
        <v/>
      </c>
      <c r="BP94" t="str">
        <f t="shared" si="34"/>
        <v/>
      </c>
      <c r="BQ94" t="str">
        <f t="shared" si="34"/>
        <v/>
      </c>
      <c r="BR94" t="str">
        <f t="shared" si="35"/>
        <v/>
      </c>
      <c r="BT94" t="str">
        <f t="shared" si="36"/>
        <v/>
      </c>
      <c r="BU94" t="str">
        <f t="shared" si="36"/>
        <v/>
      </c>
      <c r="BV94" t="str">
        <f t="shared" si="36"/>
        <v/>
      </c>
      <c r="BW94" t="str">
        <f t="shared" si="36"/>
        <v/>
      </c>
      <c r="BX94" t="str">
        <f t="shared" si="37"/>
        <v/>
      </c>
      <c r="BZ94" t="str">
        <f t="shared" si="38"/>
        <v/>
      </c>
      <c r="CA94" t="str">
        <f t="shared" si="38"/>
        <v/>
      </c>
      <c r="CB94" t="str">
        <f t="shared" si="38"/>
        <v/>
      </c>
      <c r="CC94" t="str">
        <f t="shared" si="38"/>
        <v/>
      </c>
      <c r="CD94" s="134" t="str">
        <f t="shared" si="39"/>
        <v/>
      </c>
    </row>
    <row r="95" spans="1:82" x14ac:dyDescent="0.25">
      <c r="A95" s="70" t="s">
        <v>200</v>
      </c>
      <c r="B95" s="19" t="s">
        <v>11</v>
      </c>
      <c r="C95" s="19" t="s">
        <v>193</v>
      </c>
      <c r="D95" s="20">
        <v>18</v>
      </c>
      <c r="E95" s="51" t="s">
        <v>235</v>
      </c>
      <c r="F95" s="10" t="s">
        <v>620</v>
      </c>
      <c r="G95" s="70" t="s">
        <v>325</v>
      </c>
      <c r="H95" s="19" t="s">
        <v>11</v>
      </c>
      <c r="I95" s="19" t="s">
        <v>10</v>
      </c>
      <c r="J95" s="20">
        <v>3</v>
      </c>
      <c r="K95" s="51" t="s">
        <v>620</v>
      </c>
      <c r="L95" s="10" t="s">
        <v>620</v>
      </c>
      <c r="M95" s="70" t="s">
        <v>80</v>
      </c>
      <c r="N95" s="19" t="s">
        <v>11</v>
      </c>
      <c r="O95" s="19" t="s">
        <v>7</v>
      </c>
      <c r="P95" s="20">
        <v>1</v>
      </c>
      <c r="Q95" s="51" t="s">
        <v>620</v>
      </c>
      <c r="R95" s="10" t="s">
        <v>620</v>
      </c>
      <c r="S95" s="70" t="s">
        <v>154</v>
      </c>
      <c r="T95" s="19" t="s">
        <v>11</v>
      </c>
      <c r="U95" s="19" t="s">
        <v>9</v>
      </c>
      <c r="V95" s="20">
        <v>1</v>
      </c>
      <c r="W95" s="51" t="s">
        <v>620</v>
      </c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N95" s="2">
        <f t="shared" si="40"/>
        <v>0</v>
      </c>
      <c r="BA95" s="2" t="str">
        <f>Disponibili!B95</f>
        <v>CELIK</v>
      </c>
      <c r="BB95" s="2" t="str">
        <f>Disponibili!A95</f>
        <v>D</v>
      </c>
      <c r="BG95" s="133"/>
      <c r="BH95" t="str">
        <f t="shared" si="32"/>
        <v/>
      </c>
      <c r="BI95" t="str">
        <f t="shared" si="32"/>
        <v/>
      </c>
      <c r="BJ95" t="str">
        <f t="shared" si="32"/>
        <v/>
      </c>
      <c r="BK95" t="str">
        <f t="shared" si="32"/>
        <v/>
      </c>
      <c r="BL95" t="str">
        <f t="shared" si="33"/>
        <v/>
      </c>
      <c r="BN95" t="str">
        <f t="shared" si="34"/>
        <v/>
      </c>
      <c r="BO95" t="str">
        <f t="shared" si="34"/>
        <v/>
      </c>
      <c r="BP95" t="str">
        <f t="shared" si="34"/>
        <v/>
      </c>
      <c r="BQ95" t="str">
        <f t="shared" si="34"/>
        <v/>
      </c>
      <c r="BR95" t="str">
        <f t="shared" si="35"/>
        <v/>
      </c>
      <c r="BT95" t="str">
        <f t="shared" si="36"/>
        <v/>
      </c>
      <c r="BU95" t="str">
        <f t="shared" si="36"/>
        <v/>
      </c>
      <c r="BV95" t="str">
        <f t="shared" si="36"/>
        <v/>
      </c>
      <c r="BW95" t="str">
        <f t="shared" si="36"/>
        <v/>
      </c>
      <c r="BX95" t="str">
        <f t="shared" si="37"/>
        <v/>
      </c>
      <c r="BZ95" t="str">
        <f t="shared" si="38"/>
        <v/>
      </c>
      <c r="CA95" t="str">
        <f t="shared" si="38"/>
        <v/>
      </c>
      <c r="CB95" t="str">
        <f t="shared" si="38"/>
        <v/>
      </c>
      <c r="CC95" t="str">
        <f t="shared" si="38"/>
        <v/>
      </c>
      <c r="CD95" s="134" t="str">
        <f t="shared" si="39"/>
        <v/>
      </c>
    </row>
    <row r="96" spans="1:82" x14ac:dyDescent="0.25">
      <c r="A96" s="70" t="s">
        <v>426</v>
      </c>
      <c r="B96" s="19" t="s">
        <v>11</v>
      </c>
      <c r="C96" s="19" t="s">
        <v>247</v>
      </c>
      <c r="D96" s="20">
        <v>1</v>
      </c>
      <c r="E96" s="51" t="s">
        <v>620</v>
      </c>
      <c r="F96" s="10" t="s">
        <v>620</v>
      </c>
      <c r="G96" s="70" t="s">
        <v>137</v>
      </c>
      <c r="H96" s="19" t="s">
        <v>11</v>
      </c>
      <c r="I96" s="19" t="s">
        <v>9</v>
      </c>
      <c r="J96" s="20">
        <v>7</v>
      </c>
      <c r="K96" s="51" t="s">
        <v>620</v>
      </c>
      <c r="L96" s="10" t="s">
        <v>235</v>
      </c>
      <c r="M96" s="70" t="s">
        <v>129</v>
      </c>
      <c r="N96" s="19" t="s">
        <v>11</v>
      </c>
      <c r="O96" s="19" t="s">
        <v>20</v>
      </c>
      <c r="P96" s="20">
        <v>34</v>
      </c>
      <c r="Q96" s="51" t="s">
        <v>235</v>
      </c>
      <c r="R96" s="10" t="s">
        <v>620</v>
      </c>
      <c r="S96" s="70" t="s">
        <v>465</v>
      </c>
      <c r="T96" s="19" t="s">
        <v>11</v>
      </c>
      <c r="U96" s="19" t="s">
        <v>8</v>
      </c>
      <c r="V96" s="20">
        <v>1</v>
      </c>
      <c r="W96" s="51" t="s">
        <v>620</v>
      </c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65" t="str">
        <f t="shared" ref="AH96:AI118" si="41">G9</f>
        <v>ANGORI</v>
      </c>
      <c r="AI96" s="65" t="str">
        <f t="shared" si="41"/>
        <v>D</v>
      </c>
      <c r="AJ96" s="65" t="str">
        <f t="shared" ref="AJ96:AJ118" si="42">G$4</f>
        <v>A.S. ROCCELLA</v>
      </c>
      <c r="AL96" s="65" t="str">
        <f t="shared" ref="AL96:AL118" si="43">K9</f>
        <v>/28</v>
      </c>
      <c r="AN96" s="2">
        <f t="shared" si="40"/>
        <v>2</v>
      </c>
      <c r="BA96" s="2" t="str">
        <f>Disponibili!B96</f>
        <v>HERMOSO</v>
      </c>
      <c r="BB96" s="2" t="str">
        <f>Disponibili!A96</f>
        <v>D</v>
      </c>
      <c r="BG96" s="133"/>
      <c r="BH96" t="str">
        <f t="shared" si="32"/>
        <v/>
      </c>
      <c r="BI96" t="str">
        <f t="shared" si="32"/>
        <v/>
      </c>
      <c r="BJ96" t="str">
        <f t="shared" si="32"/>
        <v/>
      </c>
      <c r="BK96" t="str">
        <f t="shared" si="32"/>
        <v/>
      </c>
      <c r="BL96" t="str">
        <f t="shared" si="33"/>
        <v/>
      </c>
      <c r="BN96" t="str">
        <f t="shared" si="34"/>
        <v/>
      </c>
      <c r="BO96" t="str">
        <f t="shared" si="34"/>
        <v/>
      </c>
      <c r="BP96" t="str">
        <f t="shared" si="34"/>
        <v/>
      </c>
      <c r="BQ96" t="str">
        <f t="shared" si="34"/>
        <v/>
      </c>
      <c r="BR96" t="str">
        <f t="shared" si="35"/>
        <v/>
      </c>
      <c r="BT96" t="str">
        <f t="shared" si="36"/>
        <v/>
      </c>
      <c r="BU96" t="str">
        <f t="shared" si="36"/>
        <v/>
      </c>
      <c r="BV96" t="str">
        <f t="shared" si="36"/>
        <v/>
      </c>
      <c r="BW96" t="str">
        <f t="shared" si="36"/>
        <v/>
      </c>
      <c r="BX96" t="str">
        <f t="shared" si="37"/>
        <v/>
      </c>
      <c r="BZ96" t="str">
        <f t="shared" si="38"/>
        <v/>
      </c>
      <c r="CA96" t="str">
        <f t="shared" si="38"/>
        <v/>
      </c>
      <c r="CB96" t="str">
        <f t="shared" si="38"/>
        <v/>
      </c>
      <c r="CC96" t="str">
        <f t="shared" si="38"/>
        <v/>
      </c>
      <c r="CD96" s="134" t="str">
        <f t="shared" si="39"/>
        <v/>
      </c>
    </row>
    <row r="97" spans="1:82" x14ac:dyDescent="0.25">
      <c r="A97" s="70" t="s">
        <v>129</v>
      </c>
      <c r="B97" s="19" t="s">
        <v>11</v>
      </c>
      <c r="C97" s="19" t="s">
        <v>20</v>
      </c>
      <c r="D97" s="20">
        <v>42</v>
      </c>
      <c r="E97" s="51" t="s">
        <v>620</v>
      </c>
      <c r="F97" s="10" t="s">
        <v>235</v>
      </c>
      <c r="G97" s="70" t="s">
        <v>313</v>
      </c>
      <c r="H97" s="19" t="s">
        <v>11</v>
      </c>
      <c r="I97" s="19" t="s">
        <v>22</v>
      </c>
      <c r="J97" s="20">
        <v>3</v>
      </c>
      <c r="K97" s="51" t="s">
        <v>235</v>
      </c>
      <c r="L97" s="10" t="s">
        <v>235</v>
      </c>
      <c r="M97" s="70" t="s">
        <v>213</v>
      </c>
      <c r="N97" s="19" t="s">
        <v>11</v>
      </c>
      <c r="O97" s="19" t="s">
        <v>21</v>
      </c>
      <c r="P97" s="20">
        <v>28</v>
      </c>
      <c r="Q97" s="51" t="s">
        <v>235</v>
      </c>
      <c r="R97" s="10" t="s">
        <v>235</v>
      </c>
      <c r="S97" s="70" t="s">
        <v>191</v>
      </c>
      <c r="T97" s="19" t="s">
        <v>11</v>
      </c>
      <c r="U97" s="19" t="s">
        <v>22</v>
      </c>
      <c r="V97" s="20">
        <v>1</v>
      </c>
      <c r="W97" s="51" t="s">
        <v>235</v>
      </c>
      <c r="X97" s="127"/>
      <c r="Y97" s="127"/>
      <c r="Z97" s="127"/>
      <c r="AA97" s="127"/>
      <c r="AB97" s="127"/>
      <c r="AC97" s="127"/>
      <c r="AD97" s="127"/>
      <c r="AE97" s="127"/>
      <c r="AF97" s="127"/>
      <c r="AG97" s="127"/>
      <c r="AH97" s="65" t="str">
        <f t="shared" si="41"/>
        <v>COCO</v>
      </c>
      <c r="AI97" s="65" t="str">
        <f t="shared" si="41"/>
        <v>D</v>
      </c>
      <c r="AJ97" s="65" t="str">
        <f t="shared" si="42"/>
        <v>A.S. ROCCELLA</v>
      </c>
      <c r="AL97" s="65" t="str">
        <f t="shared" si="43"/>
        <v>/28</v>
      </c>
      <c r="AN97" s="2">
        <f t="shared" si="40"/>
        <v>2</v>
      </c>
      <c r="BA97" s="2" t="str">
        <f>Disponibili!B97</f>
        <v>N'DICKA</v>
      </c>
      <c r="BB97" s="2" t="str">
        <f>Disponibili!A97</f>
        <v>D</v>
      </c>
      <c r="BG97" s="133"/>
      <c r="BH97" t="str">
        <f t="shared" si="32"/>
        <v/>
      </c>
      <c r="BI97" t="str">
        <f t="shared" si="32"/>
        <v/>
      </c>
      <c r="BJ97" t="str">
        <f t="shared" si="32"/>
        <v/>
      </c>
      <c r="BK97" t="str">
        <f t="shared" si="32"/>
        <v/>
      </c>
      <c r="BL97" t="str">
        <f t="shared" si="33"/>
        <v/>
      </c>
      <c r="BN97" t="str">
        <f t="shared" si="34"/>
        <v/>
      </c>
      <c r="BO97" t="str">
        <f t="shared" si="34"/>
        <v/>
      </c>
      <c r="BP97" t="str">
        <f t="shared" si="34"/>
        <v/>
      </c>
      <c r="BQ97" t="str">
        <f t="shared" si="34"/>
        <v/>
      </c>
      <c r="BR97" t="str">
        <f t="shared" si="35"/>
        <v/>
      </c>
      <c r="BT97" t="str">
        <f t="shared" si="36"/>
        <v/>
      </c>
      <c r="BU97" t="str">
        <f t="shared" si="36"/>
        <v/>
      </c>
      <c r="BV97" t="str">
        <f t="shared" si="36"/>
        <v/>
      </c>
      <c r="BW97" t="str">
        <f t="shared" si="36"/>
        <v/>
      </c>
      <c r="BX97" t="str">
        <f t="shared" si="37"/>
        <v/>
      </c>
      <c r="BZ97" t="str">
        <f t="shared" si="38"/>
        <v/>
      </c>
      <c r="CA97" t="str">
        <f t="shared" si="38"/>
        <v/>
      </c>
      <c r="CB97" t="str">
        <f t="shared" si="38"/>
        <v/>
      </c>
      <c r="CC97" t="str">
        <f t="shared" si="38"/>
        <v/>
      </c>
      <c r="CD97" s="134" t="str">
        <f t="shared" si="39"/>
        <v/>
      </c>
    </row>
    <row r="98" spans="1:82" x14ac:dyDescent="0.25">
      <c r="A98" s="70" t="s">
        <v>47</v>
      </c>
      <c r="B98" s="19" t="s">
        <v>11</v>
      </c>
      <c r="C98" s="19" t="s">
        <v>20</v>
      </c>
      <c r="D98" s="20">
        <v>23</v>
      </c>
      <c r="E98" s="51" t="s">
        <v>620</v>
      </c>
      <c r="F98" s="10" t="s">
        <v>620</v>
      </c>
      <c r="G98" s="70" t="s">
        <v>416</v>
      </c>
      <c r="H98" s="19" t="s">
        <v>11</v>
      </c>
      <c r="I98" s="19" t="s">
        <v>7</v>
      </c>
      <c r="J98" s="20">
        <v>3</v>
      </c>
      <c r="K98" s="51" t="s">
        <v>620</v>
      </c>
      <c r="L98" s="10" t="s">
        <v>235</v>
      </c>
      <c r="M98" s="70" t="s">
        <v>188</v>
      </c>
      <c r="N98" s="19" t="s">
        <v>11</v>
      </c>
      <c r="O98" s="19" t="s">
        <v>134</v>
      </c>
      <c r="P98" s="20">
        <v>2</v>
      </c>
      <c r="Q98" s="51" t="s">
        <v>235</v>
      </c>
      <c r="R98" s="10" t="s">
        <v>620</v>
      </c>
      <c r="S98" s="70" t="s">
        <v>188</v>
      </c>
      <c r="T98" s="19" t="s">
        <v>11</v>
      </c>
      <c r="U98" s="19" t="s">
        <v>134</v>
      </c>
      <c r="V98" s="20">
        <v>1</v>
      </c>
      <c r="W98" s="51" t="s">
        <v>620</v>
      </c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65" t="str">
        <f t="shared" si="41"/>
        <v>GASPAR</v>
      </c>
      <c r="AI98" s="65" t="str">
        <f t="shared" si="41"/>
        <v>D</v>
      </c>
      <c r="AJ98" s="65" t="str">
        <f t="shared" si="42"/>
        <v>A.S. ROCCELLA</v>
      </c>
      <c r="AL98" s="65" t="str">
        <f t="shared" si="43"/>
        <v>/27</v>
      </c>
      <c r="AN98" s="2">
        <f t="shared" si="40"/>
        <v>1</v>
      </c>
      <c r="BA98" s="2" t="str">
        <f>Disponibili!B98</f>
        <v>RENSCH</v>
      </c>
      <c r="BB98" s="2" t="str">
        <f>Disponibili!A98</f>
        <v>D</v>
      </c>
      <c r="BG98" s="133"/>
      <c r="BH98" t="str">
        <f t="shared" si="32"/>
        <v/>
      </c>
      <c r="BI98" t="str">
        <f t="shared" si="32"/>
        <v/>
      </c>
      <c r="BJ98" t="str">
        <f t="shared" si="32"/>
        <v/>
      </c>
      <c r="BK98" t="str">
        <f t="shared" si="32"/>
        <v/>
      </c>
      <c r="BL98" t="str">
        <f t="shared" si="33"/>
        <v/>
      </c>
      <c r="BN98" t="str">
        <f t="shared" si="34"/>
        <v/>
      </c>
      <c r="BO98" t="str">
        <f t="shared" si="34"/>
        <v/>
      </c>
      <c r="BP98" t="str">
        <f t="shared" si="34"/>
        <v/>
      </c>
      <c r="BQ98" t="str">
        <f t="shared" si="34"/>
        <v/>
      </c>
      <c r="BR98" t="str">
        <f t="shared" si="35"/>
        <v/>
      </c>
      <c r="BT98" t="str">
        <f t="shared" si="36"/>
        <v/>
      </c>
      <c r="BU98" t="str">
        <f t="shared" si="36"/>
        <v/>
      </c>
      <c r="BV98" t="str">
        <f t="shared" si="36"/>
        <v/>
      </c>
      <c r="BW98" t="str">
        <f t="shared" si="36"/>
        <v/>
      </c>
      <c r="BX98" t="str">
        <f t="shared" si="37"/>
        <v/>
      </c>
      <c r="BZ98" t="str">
        <f t="shared" si="38"/>
        <v/>
      </c>
      <c r="CA98" t="str">
        <f t="shared" si="38"/>
        <v/>
      </c>
      <c r="CB98" t="str">
        <f t="shared" si="38"/>
        <v/>
      </c>
      <c r="CC98" t="str">
        <f t="shared" si="38"/>
        <v/>
      </c>
      <c r="CD98" s="134" t="str">
        <f t="shared" si="39"/>
        <v/>
      </c>
    </row>
    <row r="99" spans="1:82" x14ac:dyDescent="0.25">
      <c r="A99" s="70" t="s">
        <v>329</v>
      </c>
      <c r="B99" s="19" t="s">
        <v>11</v>
      </c>
      <c r="C99" s="19" t="s">
        <v>151</v>
      </c>
      <c r="D99" s="20">
        <v>5</v>
      </c>
      <c r="E99" s="51" t="s">
        <v>620</v>
      </c>
      <c r="F99" s="10" t="s">
        <v>620</v>
      </c>
      <c r="G99" s="70" t="s">
        <v>74</v>
      </c>
      <c r="H99" s="19" t="s">
        <v>11</v>
      </c>
      <c r="I99" s="19" t="s">
        <v>7</v>
      </c>
      <c r="J99" s="20">
        <v>9</v>
      </c>
      <c r="K99" s="51" t="s">
        <v>620</v>
      </c>
      <c r="L99" s="10" t="s">
        <v>235</v>
      </c>
      <c r="M99" s="70" t="s">
        <v>130</v>
      </c>
      <c r="N99" s="19" t="s">
        <v>11</v>
      </c>
      <c r="O99" s="19" t="s">
        <v>26</v>
      </c>
      <c r="P99" s="20">
        <v>7</v>
      </c>
      <c r="Q99" s="51" t="s">
        <v>235</v>
      </c>
      <c r="R99" s="10" t="s">
        <v>620</v>
      </c>
      <c r="S99" s="70" t="s">
        <v>428</v>
      </c>
      <c r="T99" s="19" t="s">
        <v>11</v>
      </c>
      <c r="U99" s="19" t="s">
        <v>247</v>
      </c>
      <c r="V99" s="20">
        <v>5</v>
      </c>
      <c r="W99" s="51" t="s">
        <v>620</v>
      </c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65" t="str">
        <f t="shared" si="41"/>
        <v>MINA</v>
      </c>
      <c r="AI99" s="65" t="str">
        <f t="shared" si="41"/>
        <v>D</v>
      </c>
      <c r="AJ99" s="65" t="str">
        <f t="shared" si="42"/>
        <v>A.S. ROCCELLA</v>
      </c>
      <c r="AL99" s="65" t="str">
        <f t="shared" si="43"/>
        <v>/27</v>
      </c>
      <c r="AN99" s="2">
        <f t="shared" si="40"/>
        <v>1</v>
      </c>
      <c r="BA99" s="2" t="str">
        <f>Disponibili!B99</f>
        <v>TSIMIKAS</v>
      </c>
      <c r="BB99" s="2" t="str">
        <f>Disponibili!A99</f>
        <v>D</v>
      </c>
      <c r="BG99" s="133"/>
      <c r="BH99" t="str">
        <f t="shared" si="32"/>
        <v/>
      </c>
      <c r="BI99" t="str">
        <f t="shared" si="32"/>
        <v/>
      </c>
      <c r="BJ99" t="str">
        <f t="shared" si="32"/>
        <v/>
      </c>
      <c r="BK99" t="str">
        <f t="shared" si="32"/>
        <v/>
      </c>
      <c r="BL99" t="str">
        <f t="shared" si="33"/>
        <v/>
      </c>
      <c r="BN99" t="str">
        <f t="shared" si="34"/>
        <v/>
      </c>
      <c r="BO99" t="str">
        <f t="shared" si="34"/>
        <v/>
      </c>
      <c r="BP99" t="str">
        <f t="shared" si="34"/>
        <v/>
      </c>
      <c r="BQ99" t="str">
        <f t="shared" si="34"/>
        <v/>
      </c>
      <c r="BR99" t="str">
        <f t="shared" si="35"/>
        <v/>
      </c>
      <c r="BT99" t="str">
        <f t="shared" si="36"/>
        <v/>
      </c>
      <c r="BU99" t="str">
        <f t="shared" si="36"/>
        <v/>
      </c>
      <c r="BV99" t="str">
        <f t="shared" si="36"/>
        <v/>
      </c>
      <c r="BW99" t="str">
        <f t="shared" si="36"/>
        <v/>
      </c>
      <c r="BX99" t="str">
        <f t="shared" si="37"/>
        <v/>
      </c>
      <c r="BZ99" t="str">
        <f t="shared" si="38"/>
        <v/>
      </c>
      <c r="CA99" t="str">
        <f t="shared" si="38"/>
        <v/>
      </c>
      <c r="CB99" t="str">
        <f t="shared" si="38"/>
        <v/>
      </c>
      <c r="CC99" t="str">
        <f t="shared" si="38"/>
        <v/>
      </c>
      <c r="CD99" s="134" t="str">
        <f t="shared" si="39"/>
        <v/>
      </c>
    </row>
    <row r="100" spans="1:82" x14ac:dyDescent="0.25">
      <c r="A100" s="70" t="s">
        <v>346</v>
      </c>
      <c r="B100" s="19" t="s">
        <v>11</v>
      </c>
      <c r="C100" s="19" t="s">
        <v>193</v>
      </c>
      <c r="D100" s="20">
        <v>1</v>
      </c>
      <c r="E100" s="51" t="s">
        <v>620</v>
      </c>
      <c r="F100" s="10" t="s">
        <v>620</v>
      </c>
      <c r="G100" s="70" t="s">
        <v>418</v>
      </c>
      <c r="H100" s="19" t="s">
        <v>11</v>
      </c>
      <c r="I100" s="19" t="s">
        <v>4</v>
      </c>
      <c r="J100" s="20">
        <v>25</v>
      </c>
      <c r="K100" s="51" t="s">
        <v>620</v>
      </c>
      <c r="L100" s="10" t="s">
        <v>620</v>
      </c>
      <c r="M100" s="70" t="s">
        <v>428</v>
      </c>
      <c r="N100" s="19" t="s">
        <v>11</v>
      </c>
      <c r="O100" s="19" t="s">
        <v>247</v>
      </c>
      <c r="P100" s="20">
        <v>3</v>
      </c>
      <c r="Q100" s="51" t="s">
        <v>620</v>
      </c>
      <c r="R100" s="10" t="s">
        <v>620</v>
      </c>
      <c r="S100" s="70" t="s">
        <v>482</v>
      </c>
      <c r="T100" s="19" t="s">
        <v>11</v>
      </c>
      <c r="U100" s="19" t="s">
        <v>245</v>
      </c>
      <c r="V100" s="20">
        <v>8</v>
      </c>
      <c r="W100" s="51" t="s">
        <v>620</v>
      </c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65" t="str">
        <f t="shared" si="41"/>
        <v>MIRANDA</v>
      </c>
      <c r="AI100" s="65" t="str">
        <f t="shared" si="41"/>
        <v>D</v>
      </c>
      <c r="AJ100" s="65" t="str">
        <f t="shared" si="42"/>
        <v>A.S. ROCCELLA</v>
      </c>
      <c r="AL100" s="65" t="str">
        <f t="shared" si="43"/>
        <v>/27</v>
      </c>
      <c r="AN100" s="2">
        <f t="shared" si="40"/>
        <v>2</v>
      </c>
      <c r="BA100" s="2" t="str">
        <f>Disponibili!B100</f>
        <v>ZIOLKOWSKI</v>
      </c>
      <c r="BB100" s="2" t="str">
        <f>Disponibili!A100</f>
        <v>D</v>
      </c>
      <c r="BG100" s="133"/>
      <c r="BH100" t="str">
        <f t="shared" si="32"/>
        <v/>
      </c>
      <c r="BI100" t="str">
        <f t="shared" si="32"/>
        <v/>
      </c>
      <c r="BJ100" t="str">
        <f t="shared" si="32"/>
        <v/>
      </c>
      <c r="BK100" t="str">
        <f t="shared" si="32"/>
        <v/>
      </c>
      <c r="BL100" t="str">
        <f t="shared" si="33"/>
        <v/>
      </c>
      <c r="BN100" t="str">
        <f t="shared" si="34"/>
        <v/>
      </c>
      <c r="BO100" t="str">
        <f t="shared" si="34"/>
        <v/>
      </c>
      <c r="BP100" t="str">
        <f t="shared" si="34"/>
        <v/>
      </c>
      <c r="BQ100" t="str">
        <f t="shared" si="34"/>
        <v/>
      </c>
      <c r="BR100" t="str">
        <f t="shared" si="35"/>
        <v/>
      </c>
      <c r="BT100" t="str">
        <f t="shared" si="36"/>
        <v/>
      </c>
      <c r="BU100" t="str">
        <f t="shared" si="36"/>
        <v/>
      </c>
      <c r="BV100" t="str">
        <f t="shared" si="36"/>
        <v/>
      </c>
      <c r="BW100" t="str">
        <f t="shared" si="36"/>
        <v/>
      </c>
      <c r="BX100" t="str">
        <f t="shared" si="37"/>
        <v/>
      </c>
      <c r="BZ100" t="str">
        <f t="shared" si="38"/>
        <v/>
      </c>
      <c r="CA100" t="str">
        <f t="shared" si="38"/>
        <v/>
      </c>
      <c r="CB100" t="str">
        <f t="shared" si="38"/>
        <v/>
      </c>
      <c r="CC100" t="str">
        <f t="shared" si="38"/>
        <v/>
      </c>
      <c r="CD100" s="134" t="str">
        <f t="shared" si="39"/>
        <v/>
      </c>
    </row>
    <row r="101" spans="1:82" x14ac:dyDescent="0.25">
      <c r="A101" s="70" t="s">
        <v>130</v>
      </c>
      <c r="B101" s="19" t="s">
        <v>11</v>
      </c>
      <c r="C101" s="19" t="s">
        <v>26</v>
      </c>
      <c r="D101" s="20">
        <v>1</v>
      </c>
      <c r="E101" s="51" t="s">
        <v>620</v>
      </c>
      <c r="F101" s="10" t="s">
        <v>620</v>
      </c>
      <c r="G101" s="70" t="s">
        <v>316</v>
      </c>
      <c r="H101" s="19" t="s">
        <v>11</v>
      </c>
      <c r="I101" s="19" t="s">
        <v>22</v>
      </c>
      <c r="J101" s="20">
        <v>2</v>
      </c>
      <c r="K101" s="51" t="s">
        <v>620</v>
      </c>
      <c r="L101" s="10" t="s">
        <v>620</v>
      </c>
      <c r="M101" s="70" t="s">
        <v>508</v>
      </c>
      <c r="N101" s="19" t="s">
        <v>11</v>
      </c>
      <c r="O101" s="19" t="s">
        <v>245</v>
      </c>
      <c r="P101" s="20">
        <v>3</v>
      </c>
      <c r="Q101" s="51" t="s">
        <v>620</v>
      </c>
      <c r="R101" s="10" t="s">
        <v>602</v>
      </c>
      <c r="S101" s="70"/>
      <c r="T101" s="19" t="s">
        <v>0</v>
      </c>
      <c r="U101" s="19" t="s">
        <v>0</v>
      </c>
      <c r="V101" s="20"/>
      <c r="W101" s="51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65" t="str">
        <f t="shared" si="41"/>
        <v>MUHAREMOVIC</v>
      </c>
      <c r="AI101" s="65" t="str">
        <f t="shared" si="41"/>
        <v>D</v>
      </c>
      <c r="AJ101" s="65" t="str">
        <f t="shared" si="42"/>
        <v>A.S. ROCCELLA</v>
      </c>
      <c r="AL101" s="65" t="str">
        <f t="shared" si="43"/>
        <v>/28</v>
      </c>
      <c r="AN101" s="2">
        <f t="shared" si="40"/>
        <v>1</v>
      </c>
      <c r="BA101" s="2" t="str">
        <f>Disponibili!B101</f>
        <v>CANDE'</v>
      </c>
      <c r="BB101" s="2" t="str">
        <f>Disponibili!A101</f>
        <v>D</v>
      </c>
      <c r="BG101" s="133"/>
      <c r="BH101" t="str">
        <f t="shared" si="32"/>
        <v/>
      </c>
      <c r="BI101" t="str">
        <f t="shared" si="32"/>
        <v/>
      </c>
      <c r="BJ101" t="str">
        <f t="shared" si="32"/>
        <v/>
      </c>
      <c r="BK101" t="str">
        <f t="shared" si="32"/>
        <v/>
      </c>
      <c r="BL101" t="str">
        <f t="shared" si="33"/>
        <v/>
      </c>
      <c r="BN101" t="str">
        <f t="shared" si="34"/>
        <v/>
      </c>
      <c r="BO101" t="str">
        <f t="shared" si="34"/>
        <v/>
      </c>
      <c r="BP101" t="str">
        <f t="shared" si="34"/>
        <v/>
      </c>
      <c r="BQ101" t="str">
        <f t="shared" si="34"/>
        <v/>
      </c>
      <c r="BR101" t="str">
        <f t="shared" si="35"/>
        <v/>
      </c>
      <c r="BT101" t="str">
        <f t="shared" si="36"/>
        <v/>
      </c>
      <c r="BU101" t="str">
        <f t="shared" si="36"/>
        <v/>
      </c>
      <c r="BV101" t="str">
        <f t="shared" si="36"/>
        <v/>
      </c>
      <c r="BW101" t="str">
        <f t="shared" si="36"/>
        <v/>
      </c>
      <c r="BX101" t="str">
        <f t="shared" si="37"/>
        <v/>
      </c>
      <c r="BZ101" t="str">
        <f t="shared" si="38"/>
        <v/>
      </c>
      <c r="CA101" t="str">
        <f t="shared" si="38"/>
        <v/>
      </c>
      <c r="CB101" t="str">
        <f t="shared" si="38"/>
        <v/>
      </c>
      <c r="CC101" t="str">
        <f t="shared" si="38"/>
        <v/>
      </c>
      <c r="CD101" s="134" t="str">
        <f t="shared" si="39"/>
        <v/>
      </c>
    </row>
    <row r="102" spans="1:82" ht="13" thickBot="1" x14ac:dyDescent="0.3">
      <c r="A102" s="71"/>
      <c r="B102" s="67" t="s">
        <v>0</v>
      </c>
      <c r="C102" s="67" t="s">
        <v>0</v>
      </c>
      <c r="D102" s="68"/>
      <c r="E102" s="153" t="s">
        <v>0</v>
      </c>
      <c r="F102" s="69" t="s">
        <v>0</v>
      </c>
      <c r="G102" s="71"/>
      <c r="H102" s="67" t="s">
        <v>0</v>
      </c>
      <c r="I102" s="67" t="s">
        <v>0</v>
      </c>
      <c r="J102" s="68"/>
      <c r="K102" s="153" t="s">
        <v>0</v>
      </c>
      <c r="L102" s="69" t="s">
        <v>0</v>
      </c>
      <c r="M102" s="71"/>
      <c r="N102" s="67" t="s">
        <v>0</v>
      </c>
      <c r="O102" s="67" t="s">
        <v>0</v>
      </c>
      <c r="P102" s="68"/>
      <c r="Q102" s="153" t="s">
        <v>0</v>
      </c>
      <c r="R102" s="69" t="s">
        <v>0</v>
      </c>
      <c r="S102" s="71"/>
      <c r="T102" s="67" t="s">
        <v>0</v>
      </c>
      <c r="U102" s="67" t="s">
        <v>0</v>
      </c>
      <c r="V102" s="68"/>
      <c r="W102" s="153" t="s">
        <v>0</v>
      </c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65" t="str">
        <f t="shared" si="41"/>
        <v>VALLE</v>
      </c>
      <c r="AI102" s="65" t="str">
        <f t="shared" si="41"/>
        <v>D</v>
      </c>
      <c r="AJ102" s="65" t="str">
        <f t="shared" si="42"/>
        <v>A.S. ROCCELLA</v>
      </c>
      <c r="AL102" s="65" t="str">
        <f t="shared" si="43"/>
        <v>/28</v>
      </c>
      <c r="AN102" s="2">
        <f t="shared" si="40"/>
        <v>1</v>
      </c>
      <c r="BA102" s="2" t="str">
        <f>Disponibili!B102</f>
        <v>COULIBALY W.</v>
      </c>
      <c r="BB102" s="2" t="str">
        <f>Disponibili!A102</f>
        <v>D</v>
      </c>
      <c r="BG102" s="133"/>
      <c r="BH102" t="str">
        <f t="shared" si="32"/>
        <v/>
      </c>
      <c r="BI102" t="str">
        <f t="shared" si="32"/>
        <v/>
      </c>
      <c r="BJ102" t="str">
        <f t="shared" si="32"/>
        <v/>
      </c>
      <c r="BK102" t="str">
        <f t="shared" si="32"/>
        <v/>
      </c>
      <c r="BL102" t="str">
        <f t="shared" si="33"/>
        <v/>
      </c>
      <c r="BN102" t="str">
        <f t="shared" si="34"/>
        <v/>
      </c>
      <c r="BO102" t="str">
        <f t="shared" si="34"/>
        <v/>
      </c>
      <c r="BP102" t="str">
        <f t="shared" si="34"/>
        <v/>
      </c>
      <c r="BQ102" t="str">
        <f t="shared" si="34"/>
        <v/>
      </c>
      <c r="BR102" t="str">
        <f t="shared" si="35"/>
        <v/>
      </c>
      <c r="BT102" t="str">
        <f t="shared" si="36"/>
        <v/>
      </c>
      <c r="BU102" t="str">
        <f t="shared" si="36"/>
        <v/>
      </c>
      <c r="BV102" t="str">
        <f t="shared" si="36"/>
        <v/>
      </c>
      <c r="BW102" t="str">
        <f t="shared" si="36"/>
        <v/>
      </c>
      <c r="BX102" t="str">
        <f t="shared" si="37"/>
        <v/>
      </c>
      <c r="BZ102" t="str">
        <f t="shared" si="38"/>
        <v/>
      </c>
      <c r="CA102" t="str">
        <f t="shared" si="38"/>
        <v/>
      </c>
      <c r="CB102" t="str">
        <f t="shared" si="38"/>
        <v/>
      </c>
      <c r="CC102" t="str">
        <f t="shared" si="38"/>
        <v/>
      </c>
      <c r="CD102" s="134" t="str">
        <f t="shared" si="39"/>
        <v/>
      </c>
    </row>
    <row r="103" spans="1:82" ht="13" thickTop="1" x14ac:dyDescent="0.25">
      <c r="A103" s="70" t="s">
        <v>204</v>
      </c>
      <c r="B103" s="63" t="s">
        <v>12</v>
      </c>
      <c r="C103" s="63" t="s">
        <v>7</v>
      </c>
      <c r="D103" s="64">
        <v>14</v>
      </c>
      <c r="E103" s="154" t="s">
        <v>620</v>
      </c>
      <c r="F103" s="10" t="s">
        <v>620</v>
      </c>
      <c r="G103" s="70" t="s">
        <v>377</v>
      </c>
      <c r="H103" s="63" t="s">
        <v>12</v>
      </c>
      <c r="I103" s="63" t="s">
        <v>10</v>
      </c>
      <c r="J103" s="64">
        <v>11</v>
      </c>
      <c r="K103" s="154" t="s">
        <v>620</v>
      </c>
      <c r="L103" s="10" t="s">
        <v>620</v>
      </c>
      <c r="M103" s="70" t="s">
        <v>186</v>
      </c>
      <c r="N103" s="63" t="s">
        <v>12</v>
      </c>
      <c r="O103" s="63" t="s">
        <v>134</v>
      </c>
      <c r="P103" s="64">
        <v>11</v>
      </c>
      <c r="Q103" s="154" t="s">
        <v>620</v>
      </c>
      <c r="R103" s="10" t="s">
        <v>620</v>
      </c>
      <c r="S103" s="70" t="s">
        <v>441</v>
      </c>
      <c r="T103" s="63" t="s">
        <v>12</v>
      </c>
      <c r="U103" s="63" t="s">
        <v>247</v>
      </c>
      <c r="V103" s="64">
        <v>52</v>
      </c>
      <c r="W103" s="154" t="s">
        <v>620</v>
      </c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65">
        <f t="shared" si="41"/>
        <v>0</v>
      </c>
      <c r="AI103" s="65" t="str">
        <f t="shared" si="41"/>
        <v/>
      </c>
      <c r="AJ103" s="65" t="str">
        <f t="shared" si="42"/>
        <v>A.S. ROCCELLA</v>
      </c>
      <c r="AL103" s="65">
        <f t="shared" si="43"/>
        <v>0</v>
      </c>
      <c r="AN103" s="2">
        <f t="shared" si="40"/>
        <v>0</v>
      </c>
      <c r="BA103" s="2" t="str">
        <f>Disponibili!B103</f>
        <v>GARCIA</v>
      </c>
      <c r="BB103" s="2" t="str">
        <f>Disponibili!A103</f>
        <v>D</v>
      </c>
      <c r="BG103" s="133"/>
      <c r="BH103" t="str">
        <f t="shared" si="32"/>
        <v/>
      </c>
      <c r="BI103" t="str">
        <f t="shared" si="32"/>
        <v/>
      </c>
      <c r="BJ103" t="str">
        <f t="shared" si="32"/>
        <v/>
      </c>
      <c r="BK103" t="str">
        <f t="shared" si="32"/>
        <v/>
      </c>
      <c r="BL103" t="str">
        <f t="shared" si="33"/>
        <v/>
      </c>
      <c r="BN103" t="str">
        <f t="shared" si="34"/>
        <v/>
      </c>
      <c r="BO103" t="str">
        <f t="shared" si="34"/>
        <v/>
      </c>
      <c r="BP103" t="str">
        <f t="shared" si="34"/>
        <v/>
      </c>
      <c r="BQ103" t="str">
        <f t="shared" si="34"/>
        <v/>
      </c>
      <c r="BR103" t="str">
        <f t="shared" si="35"/>
        <v/>
      </c>
      <c r="BT103" t="str">
        <f t="shared" si="36"/>
        <v/>
      </c>
      <c r="BU103" t="str">
        <f t="shared" si="36"/>
        <v/>
      </c>
      <c r="BV103" t="str">
        <f t="shared" si="36"/>
        <v/>
      </c>
      <c r="BW103" t="str">
        <f t="shared" si="36"/>
        <v/>
      </c>
      <c r="BX103" t="str">
        <f t="shared" si="37"/>
        <v/>
      </c>
      <c r="BZ103" t="str">
        <f t="shared" si="38"/>
        <v/>
      </c>
      <c r="CA103" t="str">
        <f t="shared" si="38"/>
        <v/>
      </c>
      <c r="CB103" t="str">
        <f t="shared" si="38"/>
        <v/>
      </c>
      <c r="CC103" t="str">
        <f t="shared" si="38"/>
        <v/>
      </c>
      <c r="CD103" s="134" t="str">
        <f t="shared" si="39"/>
        <v/>
      </c>
    </row>
    <row r="104" spans="1:82" x14ac:dyDescent="0.25">
      <c r="A104" s="70" t="s">
        <v>141</v>
      </c>
      <c r="B104" s="19" t="s">
        <v>12</v>
      </c>
      <c r="C104" s="19" t="s">
        <v>26</v>
      </c>
      <c r="D104" s="20">
        <v>31</v>
      </c>
      <c r="E104" s="51" t="s">
        <v>620</v>
      </c>
      <c r="F104" s="10" t="s">
        <v>620</v>
      </c>
      <c r="G104" s="70" t="s">
        <v>76</v>
      </c>
      <c r="H104" s="19" t="s">
        <v>12</v>
      </c>
      <c r="I104" s="19" t="s">
        <v>5</v>
      </c>
      <c r="J104" s="20">
        <v>51</v>
      </c>
      <c r="K104" s="51" t="s">
        <v>620</v>
      </c>
      <c r="L104" s="10" t="s">
        <v>620</v>
      </c>
      <c r="M104" s="70" t="s">
        <v>436</v>
      </c>
      <c r="N104" s="19" t="s">
        <v>12</v>
      </c>
      <c r="O104" s="19" t="s">
        <v>7</v>
      </c>
      <c r="P104" s="20">
        <v>21</v>
      </c>
      <c r="Q104" s="51" t="s">
        <v>620</v>
      </c>
      <c r="R104" s="10" t="s">
        <v>620</v>
      </c>
      <c r="S104" s="70" t="s">
        <v>591</v>
      </c>
      <c r="T104" s="19" t="s">
        <v>12</v>
      </c>
      <c r="U104" s="19" t="s">
        <v>27</v>
      </c>
      <c r="V104" s="20">
        <v>2</v>
      </c>
      <c r="W104" s="51" t="s">
        <v>620</v>
      </c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N104" s="2" t="str">
        <f t="shared" si="40"/>
        <v/>
      </c>
      <c r="BA104" s="2" t="str">
        <f>Disponibili!B104</f>
        <v>MACCHIONI</v>
      </c>
      <c r="BB104" s="2" t="str">
        <f>Disponibili!A104</f>
        <v>D</v>
      </c>
      <c r="BG104" s="133"/>
      <c r="BH104" t="str">
        <f t="shared" si="32"/>
        <v/>
      </c>
      <c r="BI104" t="str">
        <f t="shared" si="32"/>
        <v/>
      </c>
      <c r="BJ104" t="str">
        <f t="shared" si="32"/>
        <v/>
      </c>
      <c r="BK104" t="str">
        <f t="shared" si="32"/>
        <v/>
      </c>
      <c r="BL104" t="str">
        <f t="shared" si="33"/>
        <v/>
      </c>
      <c r="BN104" t="str">
        <f t="shared" si="34"/>
        <v/>
      </c>
      <c r="BO104" t="str">
        <f t="shared" si="34"/>
        <v/>
      </c>
      <c r="BP104" t="str">
        <f t="shared" si="34"/>
        <v/>
      </c>
      <c r="BQ104" t="str">
        <f t="shared" si="34"/>
        <v/>
      </c>
      <c r="BR104" t="str">
        <f t="shared" si="35"/>
        <v/>
      </c>
      <c r="BT104" t="str">
        <f t="shared" si="36"/>
        <v/>
      </c>
      <c r="BU104" t="str">
        <f t="shared" si="36"/>
        <v/>
      </c>
      <c r="BV104" t="str">
        <f t="shared" si="36"/>
        <v/>
      </c>
      <c r="BW104" t="str">
        <f t="shared" si="36"/>
        <v/>
      </c>
      <c r="BX104" t="str">
        <f t="shared" si="37"/>
        <v/>
      </c>
      <c r="BZ104" t="str">
        <f t="shared" si="38"/>
        <v/>
      </c>
      <c r="CA104" t="str">
        <f t="shared" si="38"/>
        <v/>
      </c>
      <c r="CB104" t="str">
        <f t="shared" si="38"/>
        <v/>
      </c>
      <c r="CC104" t="str">
        <f t="shared" si="38"/>
        <v/>
      </c>
      <c r="CD104" s="134" t="str">
        <f t="shared" si="39"/>
        <v/>
      </c>
    </row>
    <row r="105" spans="1:82" x14ac:dyDescent="0.25">
      <c r="A105" s="70" t="s">
        <v>528</v>
      </c>
      <c r="B105" s="19" t="s">
        <v>12</v>
      </c>
      <c r="C105" s="19" t="s">
        <v>21</v>
      </c>
      <c r="D105" s="20">
        <v>81</v>
      </c>
      <c r="E105" s="51" t="s">
        <v>620</v>
      </c>
      <c r="F105" s="10" t="s">
        <v>235</v>
      </c>
      <c r="G105" s="70" t="s">
        <v>163</v>
      </c>
      <c r="H105" s="19" t="s">
        <v>12</v>
      </c>
      <c r="I105" s="19" t="s">
        <v>26</v>
      </c>
      <c r="J105" s="20">
        <v>1</v>
      </c>
      <c r="K105" s="51" t="s">
        <v>235</v>
      </c>
      <c r="L105" s="10" t="s">
        <v>620</v>
      </c>
      <c r="M105" s="70" t="s">
        <v>203</v>
      </c>
      <c r="N105" s="19" t="s">
        <v>12</v>
      </c>
      <c r="O105" s="19" t="s">
        <v>150</v>
      </c>
      <c r="P105" s="20">
        <v>5</v>
      </c>
      <c r="Q105" s="51" t="s">
        <v>620</v>
      </c>
      <c r="R105" s="10" t="s">
        <v>235</v>
      </c>
      <c r="S105" s="70" t="s">
        <v>140</v>
      </c>
      <c r="T105" s="19" t="s">
        <v>12</v>
      </c>
      <c r="U105" s="19" t="s">
        <v>5</v>
      </c>
      <c r="V105" s="20">
        <v>11</v>
      </c>
      <c r="W105" s="51" t="s">
        <v>235</v>
      </c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65" t="str">
        <f t="shared" si="41"/>
        <v>ADOPO</v>
      </c>
      <c r="AI105" s="65" t="str">
        <f t="shared" si="41"/>
        <v>C</v>
      </c>
      <c r="AJ105" s="65" t="str">
        <f t="shared" si="42"/>
        <v>A.S. ROCCELLA</v>
      </c>
      <c r="AL105" s="65" t="str">
        <f t="shared" si="43"/>
        <v>/28</v>
      </c>
      <c r="AN105" s="2">
        <f t="shared" si="40"/>
        <v>3</v>
      </c>
      <c r="BA105" s="2" t="str">
        <f>Disponibili!B105</f>
        <v>PEDRO FELIPE</v>
      </c>
      <c r="BB105" s="2" t="str">
        <f>Disponibili!A105</f>
        <v>D</v>
      </c>
      <c r="BG105" s="133"/>
      <c r="BH105" t="str">
        <f t="shared" si="32"/>
        <v/>
      </c>
      <c r="BI105" t="str">
        <f t="shared" si="32"/>
        <v/>
      </c>
      <c r="BJ105" t="str">
        <f t="shared" si="32"/>
        <v/>
      </c>
      <c r="BK105" t="str">
        <f t="shared" si="32"/>
        <v/>
      </c>
      <c r="BL105" t="str">
        <f t="shared" si="33"/>
        <v/>
      </c>
      <c r="BN105" t="str">
        <f t="shared" si="34"/>
        <v/>
      </c>
      <c r="BO105" t="str">
        <f t="shared" si="34"/>
        <v/>
      </c>
      <c r="BP105" t="str">
        <f t="shared" si="34"/>
        <v/>
      </c>
      <c r="BQ105" t="str">
        <f t="shared" si="34"/>
        <v/>
      </c>
      <c r="BR105" t="str">
        <f t="shared" si="35"/>
        <v/>
      </c>
      <c r="BT105" t="str">
        <f t="shared" si="36"/>
        <v/>
      </c>
      <c r="BU105" t="str">
        <f t="shared" si="36"/>
        <v/>
      </c>
      <c r="BV105" t="str">
        <f t="shared" si="36"/>
        <v/>
      </c>
      <c r="BW105" t="str">
        <f t="shared" si="36"/>
        <v/>
      </c>
      <c r="BX105" t="str">
        <f t="shared" si="37"/>
        <v/>
      </c>
      <c r="BZ105" t="str">
        <f t="shared" si="38"/>
        <v/>
      </c>
      <c r="CA105" t="str">
        <f t="shared" si="38"/>
        <v/>
      </c>
      <c r="CB105" t="str">
        <f t="shared" si="38"/>
        <v/>
      </c>
      <c r="CC105" t="str">
        <f t="shared" si="38"/>
        <v/>
      </c>
      <c r="CD105" s="134" t="str">
        <f t="shared" si="39"/>
        <v/>
      </c>
    </row>
    <row r="106" spans="1:82" x14ac:dyDescent="0.25">
      <c r="A106" s="70" t="s">
        <v>364</v>
      </c>
      <c r="B106" s="19" t="s">
        <v>12</v>
      </c>
      <c r="C106" s="19" t="s">
        <v>9</v>
      </c>
      <c r="D106" s="20">
        <v>98</v>
      </c>
      <c r="E106" s="51" t="s">
        <v>620</v>
      </c>
      <c r="F106" s="10" t="s">
        <v>620</v>
      </c>
      <c r="G106" s="70" t="s">
        <v>371</v>
      </c>
      <c r="H106" s="19" t="s">
        <v>12</v>
      </c>
      <c r="I106" s="19" t="s">
        <v>20</v>
      </c>
      <c r="J106" s="20">
        <v>88</v>
      </c>
      <c r="K106" s="51" t="s">
        <v>620</v>
      </c>
      <c r="L106" s="10" t="s">
        <v>620</v>
      </c>
      <c r="M106" s="70" t="s">
        <v>234</v>
      </c>
      <c r="N106" s="19" t="s">
        <v>12</v>
      </c>
      <c r="O106" s="19" t="s">
        <v>4</v>
      </c>
      <c r="P106" s="20">
        <v>11</v>
      </c>
      <c r="Q106" s="51" t="s">
        <v>620</v>
      </c>
      <c r="R106" s="10" t="s">
        <v>620</v>
      </c>
      <c r="S106" s="70" t="s">
        <v>535</v>
      </c>
      <c r="T106" s="19" t="s">
        <v>12</v>
      </c>
      <c r="U106" s="19" t="s">
        <v>239</v>
      </c>
      <c r="V106" s="20">
        <v>42</v>
      </c>
      <c r="W106" s="51" t="s">
        <v>620</v>
      </c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65" t="str">
        <f t="shared" si="41"/>
        <v>BALDANZI</v>
      </c>
      <c r="AI106" s="65" t="str">
        <f t="shared" si="41"/>
        <v>C</v>
      </c>
      <c r="AJ106" s="65" t="str">
        <f t="shared" si="42"/>
        <v>A.S. ROCCELLA</v>
      </c>
      <c r="AL106" s="65" t="str">
        <f t="shared" si="43"/>
        <v>/28</v>
      </c>
      <c r="AN106" s="2">
        <f t="shared" si="40"/>
        <v>1</v>
      </c>
      <c r="BA106" s="2" t="str">
        <f>Disponibili!B106</f>
        <v>PIERAGNOLO</v>
      </c>
      <c r="BB106" s="2" t="str">
        <f>Disponibili!A106</f>
        <v>D</v>
      </c>
      <c r="BG106" s="133"/>
      <c r="BH106" t="str">
        <f t="shared" si="32"/>
        <v/>
      </c>
      <c r="BI106" t="str">
        <f t="shared" si="32"/>
        <v/>
      </c>
      <c r="BJ106" t="str">
        <f t="shared" si="32"/>
        <v/>
      </c>
      <c r="BK106" t="str">
        <f t="shared" si="32"/>
        <v/>
      </c>
      <c r="BL106" t="str">
        <f t="shared" si="33"/>
        <v/>
      </c>
      <c r="BN106" t="str">
        <f t="shared" si="34"/>
        <v/>
      </c>
      <c r="BO106" t="str">
        <f t="shared" si="34"/>
        <v/>
      </c>
      <c r="BP106" t="str">
        <f t="shared" si="34"/>
        <v/>
      </c>
      <c r="BQ106" t="str">
        <f t="shared" si="34"/>
        <v/>
      </c>
      <c r="BR106" t="str">
        <f t="shared" si="35"/>
        <v/>
      </c>
      <c r="BT106" t="str">
        <f t="shared" si="36"/>
        <v/>
      </c>
      <c r="BU106" t="str">
        <f t="shared" si="36"/>
        <v/>
      </c>
      <c r="BV106" t="str">
        <f t="shared" si="36"/>
        <v/>
      </c>
      <c r="BW106" t="str">
        <f t="shared" si="36"/>
        <v/>
      </c>
      <c r="BX106" t="str">
        <f t="shared" si="37"/>
        <v/>
      </c>
      <c r="BZ106" t="str">
        <f t="shared" si="38"/>
        <v/>
      </c>
      <c r="CA106" t="str">
        <f t="shared" si="38"/>
        <v/>
      </c>
      <c r="CB106" t="str">
        <f t="shared" si="38"/>
        <v/>
      </c>
      <c r="CC106" t="str">
        <f t="shared" si="38"/>
        <v/>
      </c>
      <c r="CD106" s="134" t="str">
        <f t="shared" si="39"/>
        <v/>
      </c>
    </row>
    <row r="107" spans="1:82" ht="13" thickBot="1" x14ac:dyDescent="0.3">
      <c r="A107" s="71" t="s">
        <v>484</v>
      </c>
      <c r="B107" s="19" t="s">
        <v>12</v>
      </c>
      <c r="C107" s="19" t="s">
        <v>192</v>
      </c>
      <c r="D107" s="20">
        <v>6</v>
      </c>
      <c r="E107" s="51" t="s">
        <v>620</v>
      </c>
      <c r="F107" s="10" t="s">
        <v>602</v>
      </c>
      <c r="G107" s="71"/>
      <c r="H107" s="19" t="s">
        <v>0</v>
      </c>
      <c r="I107" s="19" t="s">
        <v>0</v>
      </c>
      <c r="J107" s="20"/>
      <c r="K107" s="51"/>
      <c r="L107" s="10" t="s">
        <v>620</v>
      </c>
      <c r="M107" s="71" t="s">
        <v>484</v>
      </c>
      <c r="N107" s="19" t="s">
        <v>12</v>
      </c>
      <c r="O107" s="19" t="s">
        <v>192</v>
      </c>
      <c r="P107" s="20">
        <v>11</v>
      </c>
      <c r="Q107" s="51" t="s">
        <v>620</v>
      </c>
      <c r="R107" s="10" t="s">
        <v>602</v>
      </c>
      <c r="S107" s="71"/>
      <c r="T107" s="19" t="s">
        <v>0</v>
      </c>
      <c r="U107" s="19" t="s">
        <v>0</v>
      </c>
      <c r="V107" s="20"/>
      <c r="W107" s="51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65" t="str">
        <f t="shared" si="41"/>
        <v>KOOPMEINERS</v>
      </c>
      <c r="AI107" s="65" t="str">
        <f t="shared" si="41"/>
        <v>C</v>
      </c>
      <c r="AJ107" s="65" t="str">
        <f t="shared" si="42"/>
        <v>A.S. ROCCELLA</v>
      </c>
      <c r="AL107" s="65" t="str">
        <f t="shared" si="43"/>
        <v>/27</v>
      </c>
      <c r="AN107" s="2">
        <f t="shared" si="40"/>
        <v>32</v>
      </c>
      <c r="BA107" s="2" t="str">
        <f>Disponibili!B107</f>
        <v>ROMAGNA</v>
      </c>
      <c r="BB107" s="2" t="str">
        <f>Disponibili!A107</f>
        <v>D</v>
      </c>
      <c r="BG107" s="143"/>
      <c r="BH107" s="144" t="str">
        <f t="shared" si="32"/>
        <v/>
      </c>
      <c r="BI107" s="144" t="str">
        <f t="shared" si="32"/>
        <v/>
      </c>
      <c r="BJ107" s="144" t="str">
        <f t="shared" si="32"/>
        <v/>
      </c>
      <c r="BK107" s="144" t="str">
        <f t="shared" si="32"/>
        <v/>
      </c>
      <c r="BL107" s="144" t="str">
        <f t="shared" si="33"/>
        <v/>
      </c>
      <c r="BM107" s="144"/>
      <c r="BN107" s="144" t="str">
        <f t="shared" si="34"/>
        <v/>
      </c>
      <c r="BO107" s="144" t="str">
        <f t="shared" si="34"/>
        <v/>
      </c>
      <c r="BP107" s="144" t="str">
        <f t="shared" si="34"/>
        <v/>
      </c>
      <c r="BQ107" s="144" t="str">
        <f t="shared" si="34"/>
        <v/>
      </c>
      <c r="BR107" s="144" t="str">
        <f t="shared" si="35"/>
        <v/>
      </c>
      <c r="BS107" s="144"/>
      <c r="BT107" s="144" t="str">
        <f t="shared" si="36"/>
        <v/>
      </c>
      <c r="BU107" s="144" t="str">
        <f t="shared" si="36"/>
        <v/>
      </c>
      <c r="BV107" s="144" t="str">
        <f t="shared" si="36"/>
        <v/>
      </c>
      <c r="BW107" s="144" t="str">
        <f t="shared" si="36"/>
        <v/>
      </c>
      <c r="BX107" s="144" t="str">
        <f t="shared" si="37"/>
        <v/>
      </c>
      <c r="BY107" s="144"/>
      <c r="BZ107" s="144" t="str">
        <f t="shared" si="38"/>
        <v/>
      </c>
      <c r="CA107" s="144" t="str">
        <f t="shared" si="38"/>
        <v/>
      </c>
      <c r="CB107" s="144" t="str">
        <f t="shared" si="38"/>
        <v/>
      </c>
      <c r="CC107" s="144" t="str">
        <f t="shared" si="38"/>
        <v/>
      </c>
      <c r="CD107" s="145" t="str">
        <f t="shared" si="39"/>
        <v/>
      </c>
    </row>
    <row r="108" spans="1:82" ht="13" thickTop="1" x14ac:dyDescent="0.25">
      <c r="A108" s="22"/>
      <c r="B108" s="23" t="s">
        <v>28</v>
      </c>
      <c r="C108" s="24"/>
      <c r="D108" s="24"/>
      <c r="E108" s="25"/>
      <c r="G108" s="22"/>
      <c r="H108" s="23" t="s">
        <v>28</v>
      </c>
      <c r="I108" s="24"/>
      <c r="J108" s="24"/>
      <c r="K108" s="25"/>
      <c r="M108" s="22"/>
      <c r="N108" s="23" t="s">
        <v>28</v>
      </c>
      <c r="O108" s="24"/>
      <c r="P108" s="24"/>
      <c r="Q108" s="25"/>
      <c r="S108" s="22"/>
      <c r="T108" s="23" t="s">
        <v>28</v>
      </c>
      <c r="U108" s="24"/>
      <c r="V108" s="24"/>
      <c r="W108" s="25"/>
      <c r="X108" s="137"/>
      <c r="Y108" s="137"/>
      <c r="Z108" s="137"/>
      <c r="AA108" s="137"/>
      <c r="AB108" s="137"/>
      <c r="AC108" s="137"/>
      <c r="AD108" s="137"/>
      <c r="AE108" s="137"/>
      <c r="AF108" s="137"/>
      <c r="AG108" s="137"/>
      <c r="AH108" s="65" t="str">
        <f t="shared" si="41"/>
        <v>SOTTIL</v>
      </c>
      <c r="AI108" s="65" t="str">
        <f t="shared" si="41"/>
        <v>C</v>
      </c>
      <c r="AJ108" s="65" t="str">
        <f t="shared" si="42"/>
        <v>A.S. ROCCELLA</v>
      </c>
      <c r="AL108" s="65" t="str">
        <f t="shared" si="43"/>
        <v>/28</v>
      </c>
      <c r="AN108" s="2">
        <f t="shared" si="40"/>
        <v>8</v>
      </c>
      <c r="BA108" s="2" t="str">
        <f>Disponibili!B108</f>
        <v>WALUKIEWICZ</v>
      </c>
      <c r="BB108" s="2" t="str">
        <f>Disponibili!A108</f>
        <v>D</v>
      </c>
    </row>
    <row r="109" spans="1:82" x14ac:dyDescent="0.25">
      <c r="A109" s="26" t="s">
        <v>32</v>
      </c>
      <c r="B109" s="27"/>
      <c r="C109" s="28"/>
      <c r="D109" s="28"/>
      <c r="E109" s="155">
        <v>300</v>
      </c>
      <c r="G109" s="26" t="s">
        <v>32</v>
      </c>
      <c r="H109" s="27"/>
      <c r="I109" s="28"/>
      <c r="J109" s="28"/>
      <c r="K109" s="155">
        <v>270</v>
      </c>
      <c r="M109" s="26" t="s">
        <v>32</v>
      </c>
      <c r="N109" s="27"/>
      <c r="O109" s="28"/>
      <c r="P109" s="28"/>
      <c r="Q109" s="155">
        <v>270</v>
      </c>
      <c r="S109" s="26" t="s">
        <v>32</v>
      </c>
      <c r="T109" s="27"/>
      <c r="U109" s="28"/>
      <c r="V109" s="28"/>
      <c r="W109" s="155">
        <v>330</v>
      </c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65" t="str">
        <f t="shared" si="41"/>
        <v>STREFEZZA</v>
      </c>
      <c r="AI109" s="65" t="str">
        <f t="shared" si="41"/>
        <v>C</v>
      </c>
      <c r="AJ109" s="65" t="str">
        <f t="shared" si="42"/>
        <v>A.S. ROCCELLA</v>
      </c>
      <c r="AL109" s="65" t="str">
        <f t="shared" si="43"/>
        <v>/28</v>
      </c>
      <c r="AN109" s="2">
        <f t="shared" si="40"/>
        <v>25</v>
      </c>
      <c r="BA109" s="2" t="str">
        <f>Disponibili!B109</f>
        <v>BIRAGHI</v>
      </c>
      <c r="BB109" s="2" t="str">
        <f>Disponibili!A109</f>
        <v>D</v>
      </c>
    </row>
    <row r="110" spans="1:82" x14ac:dyDescent="0.25">
      <c r="A110" s="29" t="s">
        <v>147</v>
      </c>
      <c r="B110" s="27"/>
      <c r="C110" s="28"/>
      <c r="D110" s="28"/>
      <c r="E110" s="155">
        <v>30</v>
      </c>
      <c r="G110" s="29" t="s">
        <v>147</v>
      </c>
      <c r="H110" s="27"/>
      <c r="I110" s="28"/>
      <c r="J110" s="28"/>
      <c r="K110" s="155">
        <v>80</v>
      </c>
      <c r="M110" s="29" t="s">
        <v>147</v>
      </c>
      <c r="N110" s="27"/>
      <c r="O110" s="28"/>
      <c r="P110" s="28"/>
      <c r="Q110" s="155">
        <v>216</v>
      </c>
      <c r="S110" s="29" t="s">
        <v>147</v>
      </c>
      <c r="T110" s="27"/>
      <c r="U110" s="28"/>
      <c r="V110" s="28"/>
      <c r="W110" s="155">
        <v>122</v>
      </c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65" t="str">
        <f t="shared" si="41"/>
        <v>ZANIOLO</v>
      </c>
      <c r="AI110" s="65" t="str">
        <f t="shared" si="41"/>
        <v>C</v>
      </c>
      <c r="AJ110" s="65" t="str">
        <f t="shared" si="42"/>
        <v>A.S. ROCCELLA</v>
      </c>
      <c r="AL110" s="65" t="str">
        <f t="shared" si="43"/>
        <v>/27</v>
      </c>
      <c r="AN110" s="2">
        <f t="shared" si="40"/>
        <v>2</v>
      </c>
      <c r="BA110" s="2" t="str">
        <f>Disponibili!B110</f>
        <v>EBOSSE</v>
      </c>
      <c r="BB110" s="2" t="str">
        <f>Disponibili!A110</f>
        <v>D</v>
      </c>
    </row>
    <row r="111" spans="1:82" x14ac:dyDescent="0.25">
      <c r="A111" s="26" t="s">
        <v>37</v>
      </c>
      <c r="B111" s="28"/>
      <c r="C111" s="30"/>
      <c r="D111" s="28"/>
      <c r="E111" s="155">
        <v>0</v>
      </c>
      <c r="G111" s="26" t="s">
        <v>37</v>
      </c>
      <c r="H111" s="28"/>
      <c r="I111" s="30"/>
      <c r="J111" s="28"/>
      <c r="K111" s="155">
        <v>0</v>
      </c>
      <c r="M111" s="26" t="s">
        <v>37</v>
      </c>
      <c r="N111" s="28"/>
      <c r="O111" s="30"/>
      <c r="P111" s="28"/>
      <c r="Q111" s="155">
        <v>0</v>
      </c>
      <c r="S111" s="26" t="s">
        <v>37</v>
      </c>
      <c r="T111" s="28"/>
      <c r="U111" s="30"/>
      <c r="V111" s="28"/>
      <c r="W111" s="155">
        <v>0</v>
      </c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65" t="str">
        <f t="shared" si="41"/>
        <v>ZHEGROVA</v>
      </c>
      <c r="AI111" s="65" t="str">
        <f t="shared" si="41"/>
        <v>C</v>
      </c>
      <c r="AJ111" s="65" t="str">
        <f t="shared" si="42"/>
        <v>A.S. ROCCELLA</v>
      </c>
      <c r="AL111" s="65" t="str">
        <f t="shared" si="43"/>
        <v>/28</v>
      </c>
      <c r="AN111" s="2">
        <f t="shared" si="40"/>
        <v>15</v>
      </c>
      <c r="BA111" s="2" t="str">
        <f>Disponibili!B111</f>
        <v>ISMAJLI</v>
      </c>
      <c r="BB111" s="2" t="str">
        <f>Disponibili!A111</f>
        <v>D</v>
      </c>
    </row>
    <row r="112" spans="1:82" x14ac:dyDescent="0.25">
      <c r="A112" s="31" t="s">
        <v>33</v>
      </c>
      <c r="B112" s="28"/>
      <c r="C112" s="30"/>
      <c r="D112" s="28"/>
      <c r="E112" s="155">
        <v>375</v>
      </c>
      <c r="G112" s="31" t="s">
        <v>33</v>
      </c>
      <c r="H112" s="28"/>
      <c r="I112" s="30"/>
      <c r="J112" s="28"/>
      <c r="K112" s="155">
        <v>262</v>
      </c>
      <c r="M112" s="31" t="s">
        <v>33</v>
      </c>
      <c r="N112" s="28"/>
      <c r="O112" s="30"/>
      <c r="P112" s="28"/>
      <c r="Q112" s="155">
        <v>208</v>
      </c>
      <c r="S112" s="31" t="s">
        <v>33</v>
      </c>
      <c r="T112" s="28"/>
      <c r="U112" s="30"/>
      <c r="V112" s="28"/>
      <c r="W112" s="155">
        <v>228</v>
      </c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65">
        <f t="shared" si="41"/>
        <v>0</v>
      </c>
      <c r="AI112" s="65" t="str">
        <f t="shared" si="41"/>
        <v/>
      </c>
      <c r="AJ112" s="65" t="str">
        <f t="shared" si="42"/>
        <v>A.S. ROCCELLA</v>
      </c>
      <c r="AL112" s="65">
        <f t="shared" si="43"/>
        <v>0</v>
      </c>
      <c r="AN112" s="2">
        <f t="shared" si="40"/>
        <v>0</v>
      </c>
      <c r="BA112" s="2" t="str">
        <f>Disponibili!B112</f>
        <v>LAZARO</v>
      </c>
      <c r="BB112" s="2" t="str">
        <f>Disponibili!A112</f>
        <v>D</v>
      </c>
    </row>
    <row r="113" spans="1:54" x14ac:dyDescent="0.25">
      <c r="A113" s="31" t="s">
        <v>34</v>
      </c>
      <c r="B113" s="27"/>
      <c r="C113" s="30"/>
      <c r="D113" s="28"/>
      <c r="E113" s="155">
        <v>0</v>
      </c>
      <c r="G113" s="31" t="s">
        <v>34</v>
      </c>
      <c r="H113" s="27"/>
      <c r="I113" s="30"/>
      <c r="J113" s="28"/>
      <c r="K113" s="155">
        <v>0</v>
      </c>
      <c r="M113" s="31" t="s">
        <v>34</v>
      </c>
      <c r="N113" s="27"/>
      <c r="O113" s="30"/>
      <c r="P113" s="28"/>
      <c r="Q113" s="155">
        <v>0</v>
      </c>
      <c r="S113" s="31" t="s">
        <v>34</v>
      </c>
      <c r="T113" s="27"/>
      <c r="U113" s="30"/>
      <c r="V113" s="28"/>
      <c r="W113" s="155">
        <v>0</v>
      </c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N113" s="2">
        <f t="shared" si="40"/>
        <v>0</v>
      </c>
      <c r="BA113" s="2" t="str">
        <f>Disponibili!B113</f>
        <v>MARIANUCCI</v>
      </c>
      <c r="BB113" s="2" t="str">
        <f>Disponibili!A113</f>
        <v>D</v>
      </c>
    </row>
    <row r="114" spans="1:54" x14ac:dyDescent="0.25">
      <c r="A114" s="26" t="s">
        <v>35</v>
      </c>
      <c r="B114" s="27"/>
      <c r="C114" s="30"/>
      <c r="D114" s="28"/>
      <c r="E114" s="155">
        <v>0</v>
      </c>
      <c r="G114" s="26" t="s">
        <v>35</v>
      </c>
      <c r="H114" s="27"/>
      <c r="I114" s="30"/>
      <c r="J114" s="28"/>
      <c r="K114" s="155">
        <v>0</v>
      </c>
      <c r="M114" s="26" t="s">
        <v>35</v>
      </c>
      <c r="N114" s="27"/>
      <c r="O114" s="30"/>
      <c r="P114" s="28"/>
      <c r="Q114" s="155">
        <v>0</v>
      </c>
      <c r="S114" s="26" t="s">
        <v>35</v>
      </c>
      <c r="T114" s="27"/>
      <c r="U114" s="30"/>
      <c r="V114" s="28"/>
      <c r="W114" s="155">
        <v>0</v>
      </c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65" t="str">
        <f t="shared" si="41"/>
        <v>GIOVANE</v>
      </c>
      <c r="AI114" s="65" t="str">
        <f t="shared" si="41"/>
        <v>A</v>
      </c>
      <c r="AJ114" s="65" t="str">
        <f t="shared" si="42"/>
        <v>A.S. ROCCELLA</v>
      </c>
      <c r="AL114" s="65" t="str">
        <f t="shared" si="43"/>
        <v>/28</v>
      </c>
      <c r="AN114" s="2">
        <f t="shared" si="40"/>
        <v>8</v>
      </c>
      <c r="BA114" s="2" t="str">
        <f>Disponibili!B114</f>
        <v>MARIPAN</v>
      </c>
      <c r="BB114" s="2" t="str">
        <f>Disponibili!A114</f>
        <v>D</v>
      </c>
    </row>
    <row r="115" spans="1:54" x14ac:dyDescent="0.25">
      <c r="A115" s="26" t="s">
        <v>36</v>
      </c>
      <c r="B115" s="27"/>
      <c r="C115" s="30"/>
      <c r="D115" s="28"/>
      <c r="E115" s="156">
        <v>0</v>
      </c>
      <c r="G115" s="26" t="s">
        <v>36</v>
      </c>
      <c r="H115" s="27"/>
      <c r="I115" s="30"/>
      <c r="J115" s="28"/>
      <c r="K115" s="156">
        <v>0</v>
      </c>
      <c r="M115" s="26" t="s">
        <v>36</v>
      </c>
      <c r="N115" s="27"/>
      <c r="O115" s="30"/>
      <c r="P115" s="28"/>
      <c r="Q115" s="156">
        <v>0</v>
      </c>
      <c r="S115" s="26" t="s">
        <v>36</v>
      </c>
      <c r="T115" s="27"/>
      <c r="U115" s="30"/>
      <c r="V115" s="28"/>
      <c r="W115" s="156">
        <v>0</v>
      </c>
      <c r="X115" s="139"/>
      <c r="Y115" s="139"/>
      <c r="Z115" s="139"/>
      <c r="AA115" s="139"/>
      <c r="AB115" s="139"/>
      <c r="AC115" s="139"/>
      <c r="AD115" s="139"/>
      <c r="AE115" s="139"/>
      <c r="AF115" s="139"/>
      <c r="AG115" s="139"/>
      <c r="AH115" s="65" t="str">
        <f t="shared" si="41"/>
        <v>MOSQUERA</v>
      </c>
      <c r="AI115" s="65" t="str">
        <f t="shared" si="41"/>
        <v>A</v>
      </c>
      <c r="AJ115" s="65" t="str">
        <f t="shared" si="42"/>
        <v>A.S. ROCCELLA</v>
      </c>
      <c r="AL115" s="65" t="str">
        <f t="shared" si="43"/>
        <v>/28</v>
      </c>
      <c r="AN115" s="2">
        <f t="shared" si="40"/>
        <v>10</v>
      </c>
      <c r="BA115" s="2" t="str">
        <f>Disponibili!B115</f>
        <v>NKOUNKOU</v>
      </c>
      <c r="BB115" s="2" t="str">
        <f>Disponibili!A115</f>
        <v>D</v>
      </c>
    </row>
    <row r="116" spans="1:54" ht="18" x14ac:dyDescent="0.25">
      <c r="A116" s="26" t="s">
        <v>29</v>
      </c>
      <c r="B116" s="27"/>
      <c r="C116" s="30"/>
      <c r="D116" s="28"/>
      <c r="E116" s="157">
        <v>-45</v>
      </c>
      <c r="G116" s="26" t="s">
        <v>29</v>
      </c>
      <c r="H116" s="27"/>
      <c r="I116" s="30"/>
      <c r="J116" s="28"/>
      <c r="K116" s="157">
        <v>88</v>
      </c>
      <c r="M116" s="26" t="s">
        <v>29</v>
      </c>
      <c r="N116" s="27"/>
      <c r="O116" s="30"/>
      <c r="P116" s="28"/>
      <c r="Q116" s="157">
        <v>278</v>
      </c>
      <c r="S116" s="26" t="s">
        <v>29</v>
      </c>
      <c r="T116" s="27"/>
      <c r="U116" s="30"/>
      <c r="V116" s="28"/>
      <c r="W116" s="157">
        <v>224</v>
      </c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  <c r="AH116" s="65" t="str">
        <f t="shared" si="41"/>
        <v>SOLOMON</v>
      </c>
      <c r="AI116" s="65" t="str">
        <f t="shared" si="41"/>
        <v>A</v>
      </c>
      <c r="AJ116" s="65" t="str">
        <f t="shared" si="42"/>
        <v>A.S. ROCCELLA</v>
      </c>
      <c r="AL116" s="65" t="str">
        <f t="shared" si="43"/>
        <v>/28</v>
      </c>
      <c r="AN116" s="2">
        <f t="shared" si="40"/>
        <v>30</v>
      </c>
      <c r="BA116" s="2" t="str">
        <f>Disponibili!B116</f>
        <v>PEDERSEN</v>
      </c>
      <c r="BB116" s="2" t="str">
        <f>Disponibili!A116</f>
        <v>D</v>
      </c>
    </row>
    <row r="117" spans="1:54" ht="18" x14ac:dyDescent="0.25">
      <c r="A117" s="32" t="s">
        <v>24</v>
      </c>
      <c r="B117" s="33"/>
      <c r="C117" s="34"/>
      <c r="D117" s="35"/>
      <c r="E117" s="158">
        <v>-45</v>
      </c>
      <c r="G117" s="32" t="s">
        <v>24</v>
      </c>
      <c r="H117" s="33"/>
      <c r="I117" s="34"/>
      <c r="J117" s="35"/>
      <c r="K117" s="158">
        <v>88</v>
      </c>
      <c r="M117" s="32" t="s">
        <v>24</v>
      </c>
      <c r="N117" s="33"/>
      <c r="O117" s="34"/>
      <c r="P117" s="35"/>
      <c r="Q117" s="158">
        <v>278</v>
      </c>
      <c r="S117" s="32" t="s">
        <v>24</v>
      </c>
      <c r="T117" s="33"/>
      <c r="U117" s="34"/>
      <c r="V117" s="35"/>
      <c r="W117" s="158">
        <v>224</v>
      </c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65" t="str">
        <f t="shared" si="41"/>
        <v>YILDIZ</v>
      </c>
      <c r="AI117" s="65" t="str">
        <f t="shared" si="41"/>
        <v>A</v>
      </c>
      <c r="AJ117" s="65" t="str">
        <f t="shared" si="42"/>
        <v>A.S. ROCCELLA</v>
      </c>
      <c r="AL117" s="65" t="str">
        <f t="shared" si="43"/>
        <v>/27</v>
      </c>
      <c r="AN117" s="2">
        <f t="shared" si="40"/>
        <v>35</v>
      </c>
      <c r="BA117" s="2" t="str">
        <f>Disponibili!B117</f>
        <v>SCHUURS</v>
      </c>
      <c r="BB117" s="2" t="str">
        <f>Disponibili!A117</f>
        <v>D</v>
      </c>
    </row>
    <row r="118" spans="1:54" ht="13" thickBot="1" x14ac:dyDescent="0.3">
      <c r="A118" s="36"/>
      <c r="B118" s="37"/>
      <c r="C118" s="38"/>
      <c r="G118" s="36"/>
      <c r="H118" s="37"/>
      <c r="I118" s="37"/>
      <c r="J118" s="54"/>
      <c r="M118" s="36"/>
      <c r="N118" s="37"/>
      <c r="O118" s="38"/>
      <c r="S118" s="36"/>
      <c r="T118" s="37"/>
      <c r="U118" s="38"/>
      <c r="AH118" s="136">
        <f t="shared" si="41"/>
        <v>0</v>
      </c>
      <c r="AI118" s="136" t="str">
        <f t="shared" si="41"/>
        <v/>
      </c>
      <c r="AJ118" s="136" t="str">
        <f t="shared" si="42"/>
        <v>A.S. ROCCELLA</v>
      </c>
      <c r="AL118" s="136">
        <f t="shared" si="43"/>
        <v>0</v>
      </c>
      <c r="AN118" s="2">
        <f t="shared" si="40"/>
        <v>0</v>
      </c>
      <c r="BA118" s="2" t="str">
        <f>Disponibili!B118</f>
        <v>ARIZALA</v>
      </c>
      <c r="BB118" s="2" t="str">
        <f>Disponibili!A118</f>
        <v>D</v>
      </c>
    </row>
    <row r="119" spans="1:54" x14ac:dyDescent="0.25">
      <c r="A119" s="36"/>
      <c r="B119" s="37"/>
      <c r="C119" s="38"/>
      <c r="G119" s="36"/>
      <c r="H119" s="37"/>
      <c r="I119" s="37"/>
      <c r="J119" s="54"/>
      <c r="M119" s="36"/>
      <c r="N119" s="37"/>
      <c r="O119" s="38"/>
      <c r="S119" s="36"/>
      <c r="T119" s="37"/>
      <c r="U119" s="38"/>
      <c r="BA119" s="2" t="str">
        <f>Disponibili!B119</f>
        <v>EHIZIBUE</v>
      </c>
      <c r="BB119" s="2" t="str">
        <f>Disponibili!A119</f>
        <v>D</v>
      </c>
    </row>
    <row r="120" spans="1:54" x14ac:dyDescent="0.25">
      <c r="A120" s="36"/>
      <c r="B120" s="37"/>
      <c r="C120" s="38"/>
      <c r="G120" s="36"/>
      <c r="H120" s="37"/>
      <c r="I120" s="38"/>
      <c r="M120" s="36"/>
      <c r="N120" s="37"/>
      <c r="O120" s="38"/>
      <c r="S120" s="36"/>
      <c r="T120" s="37"/>
      <c r="U120" s="38"/>
      <c r="BA120" s="2" t="str">
        <f>Disponibili!B120</f>
        <v>KABASELE</v>
      </c>
      <c r="BB120" s="2" t="str">
        <f>Disponibili!A120</f>
        <v>D</v>
      </c>
    </row>
    <row r="121" spans="1:54" x14ac:dyDescent="0.25">
      <c r="A121" s="36"/>
      <c r="B121" s="37"/>
      <c r="C121" s="38"/>
      <c r="G121" s="36"/>
      <c r="H121" s="37"/>
      <c r="I121" s="38"/>
      <c r="M121" s="36"/>
      <c r="N121" s="37"/>
      <c r="O121" s="38"/>
      <c r="S121" s="36"/>
      <c r="T121" s="37"/>
      <c r="U121" s="38"/>
      <c r="AH121" s="65" t="str">
        <f>M5</f>
        <v>FALCONE</v>
      </c>
      <c r="AI121" s="65" t="str">
        <f>N5</f>
        <v>P</v>
      </c>
      <c r="AJ121" s="65" t="str">
        <f>M$4</f>
        <v>AMBROSIANA</v>
      </c>
      <c r="AK121" s="65" t="str">
        <f>(1-COUNTIF(AI121:AI147,"P"))&amp;"-"&amp;(8-COUNTIF(AI121:AI147,"D"))&amp;"-"&amp;(8-COUNTIF(AI121:AI147,"C"))&amp;"-"&amp;(5-COUNTIF(AI121:AI147,"A"))</f>
        <v>0-0-0-0</v>
      </c>
      <c r="AL121" s="65" t="str">
        <f>Q5</f>
        <v>/28</v>
      </c>
      <c r="AM121" s="128">
        <f>Q$40</f>
        <v>241</v>
      </c>
      <c r="AN121" s="2">
        <f>P5</f>
        <v>1</v>
      </c>
      <c r="AO121" s="129">
        <f>AM121+SUM(AN121:AN147)</f>
        <v>344</v>
      </c>
      <c r="AQ121" s="2" t="str">
        <f>IF(LEFT($AK121,1)="0",0,$AP$5)&amp;"-"&amp;IF(MID($AK121,3,1)="0",0,$AP$6)&amp;"-"&amp;IF(MID($AK121,5,1)="0",0,$AP$7)&amp;"-"&amp;IF(MID($AK121,7,1)="0",0,$AP$8)</f>
        <v>0-0-0-0</v>
      </c>
      <c r="BA121" s="2" t="str">
        <f>Disponibili!B121</f>
        <v>KAMARA</v>
      </c>
      <c r="BB121" s="2" t="str">
        <f>Disponibili!A121</f>
        <v>D</v>
      </c>
    </row>
    <row r="122" spans="1:54" x14ac:dyDescent="0.25">
      <c r="A122" s="36"/>
      <c r="B122" s="37"/>
      <c r="C122" s="38"/>
      <c r="G122" s="36"/>
      <c r="H122" s="37"/>
      <c r="I122" s="38"/>
      <c r="M122" s="36"/>
      <c r="N122" s="37"/>
      <c r="O122" s="38"/>
      <c r="S122" s="36"/>
      <c r="T122" s="37"/>
      <c r="U122" s="38"/>
      <c r="AN122" s="2">
        <f t="shared" ref="AN122:AN147" si="44">P6</f>
        <v>0</v>
      </c>
      <c r="BA122" s="2" t="str">
        <f>Disponibili!B122</f>
        <v>MLACIC</v>
      </c>
      <c r="BB122" s="2" t="str">
        <f>Disponibili!A122</f>
        <v>D</v>
      </c>
    </row>
    <row r="123" spans="1:54" x14ac:dyDescent="0.25">
      <c r="A123" s="36"/>
      <c r="B123" s="37"/>
      <c r="C123" s="38"/>
      <c r="G123" s="36"/>
      <c r="H123" s="37"/>
      <c r="I123" s="38"/>
      <c r="M123" s="36"/>
      <c r="N123" s="37"/>
      <c r="O123" s="38"/>
      <c r="S123" s="36"/>
      <c r="T123" s="37"/>
      <c r="U123" s="38"/>
      <c r="AN123" s="2">
        <f t="shared" si="44"/>
        <v>0</v>
      </c>
      <c r="BA123" s="2" t="str">
        <f>Disponibili!B123</f>
        <v>ZANOLI</v>
      </c>
      <c r="BB123" s="2" t="str">
        <f>Disponibili!A123</f>
        <v>D</v>
      </c>
    </row>
    <row r="124" spans="1:54" x14ac:dyDescent="0.25">
      <c r="A124" s="36"/>
      <c r="B124" s="37"/>
      <c r="C124" s="38"/>
      <c r="G124" s="36"/>
      <c r="H124" s="37"/>
      <c r="I124" s="38"/>
      <c r="M124" s="36"/>
      <c r="N124" s="37"/>
      <c r="O124" s="38"/>
      <c r="S124" s="36"/>
      <c r="T124" s="37"/>
      <c r="U124" s="38"/>
      <c r="AN124" s="2">
        <f t="shared" si="44"/>
        <v>0</v>
      </c>
      <c r="BA124" s="2" t="str">
        <f>Disponibili!B124</f>
        <v>ZEMURA</v>
      </c>
      <c r="BB124" s="2" t="str">
        <f>Disponibili!A124</f>
        <v>D</v>
      </c>
    </row>
    <row r="125" spans="1:54" x14ac:dyDescent="0.25">
      <c r="A125" s="36"/>
      <c r="B125" s="37"/>
      <c r="C125" s="38"/>
      <c r="G125" s="36"/>
      <c r="H125" s="37"/>
      <c r="I125" s="38"/>
      <c r="M125" s="36"/>
      <c r="N125" s="37"/>
      <c r="O125" s="38"/>
      <c r="S125" s="36"/>
      <c r="T125" s="37"/>
      <c r="U125" s="38"/>
      <c r="AH125" s="65" t="str">
        <f t="shared" ref="AH125:AI147" si="45">M9</f>
        <v>ACERBI</v>
      </c>
      <c r="AI125" s="65" t="str">
        <f t="shared" si="45"/>
        <v>D</v>
      </c>
      <c r="AJ125" s="65" t="str">
        <f t="shared" ref="AJ125:AJ147" si="46">M$4</f>
        <v>AMBROSIANA</v>
      </c>
      <c r="AL125" s="65" t="str">
        <f t="shared" ref="AL125:AL147" si="47">Q9</f>
        <v>/28</v>
      </c>
      <c r="AN125" s="2">
        <f t="shared" si="44"/>
        <v>1</v>
      </c>
      <c r="BA125" s="2" t="str">
        <f>Disponibili!B125</f>
        <v>BELGHALI</v>
      </c>
      <c r="BB125" s="2" t="str">
        <f>Disponibili!A125</f>
        <v>D</v>
      </c>
    </row>
    <row r="126" spans="1:54" x14ac:dyDescent="0.25">
      <c r="A126" s="36"/>
      <c r="B126" s="37"/>
      <c r="C126" s="38"/>
      <c r="G126" s="36"/>
      <c r="H126" s="37"/>
      <c r="I126" s="38"/>
      <c r="M126" s="36"/>
      <c r="N126" s="37"/>
      <c r="O126" s="38"/>
      <c r="S126" s="36"/>
      <c r="T126" s="37"/>
      <c r="U126" s="38"/>
      <c r="AH126" s="65" t="str">
        <f t="shared" si="45"/>
        <v>EDMUNDSSON</v>
      </c>
      <c r="AI126" s="65" t="str">
        <f t="shared" si="45"/>
        <v>D</v>
      </c>
      <c r="AJ126" s="65" t="str">
        <f t="shared" si="46"/>
        <v>AMBROSIANA</v>
      </c>
      <c r="AL126" s="65" t="str">
        <f t="shared" si="47"/>
        <v>/28</v>
      </c>
      <c r="AN126" s="2">
        <f t="shared" si="44"/>
        <v>1</v>
      </c>
      <c r="BA126" s="2" t="str">
        <f>Disponibili!B126</f>
        <v>BELLA-KOTCHAP</v>
      </c>
      <c r="BB126" s="2" t="str">
        <f>Disponibili!A126</f>
        <v>D</v>
      </c>
    </row>
    <row r="127" spans="1:54" x14ac:dyDescent="0.25">
      <c r="A127" s="36"/>
      <c r="B127" s="37"/>
      <c r="C127" s="38"/>
      <c r="G127" s="36"/>
      <c r="H127" s="37"/>
      <c r="I127" s="38"/>
      <c r="M127" s="36"/>
      <c r="N127" s="37"/>
      <c r="O127" s="38"/>
      <c r="S127" s="36"/>
      <c r="T127" s="37"/>
      <c r="U127" s="38"/>
      <c r="AH127" s="65" t="str">
        <f t="shared" si="45"/>
        <v>GILA</v>
      </c>
      <c r="AI127" s="65" t="str">
        <f t="shared" si="45"/>
        <v>D</v>
      </c>
      <c r="AJ127" s="65" t="str">
        <f t="shared" si="46"/>
        <v>AMBROSIANA</v>
      </c>
      <c r="AL127" s="65" t="str">
        <f t="shared" si="47"/>
        <v>/28</v>
      </c>
      <c r="AN127" s="2">
        <f t="shared" si="44"/>
        <v>1</v>
      </c>
      <c r="BA127" s="2" t="str">
        <f>Disponibili!B127</f>
        <v>BRADARIC</v>
      </c>
      <c r="BB127" s="2" t="str">
        <f>Disponibili!A127</f>
        <v>D</v>
      </c>
    </row>
    <row r="128" spans="1:54" x14ac:dyDescent="0.25">
      <c r="A128" s="36"/>
      <c r="B128" s="37"/>
      <c r="C128" s="38"/>
      <c r="G128" s="36"/>
      <c r="H128" s="37"/>
      <c r="I128" s="38"/>
      <c r="M128" s="36"/>
      <c r="N128" s="37"/>
      <c r="O128" s="38"/>
      <c r="S128" s="36"/>
      <c r="T128" s="37"/>
      <c r="U128" s="38"/>
      <c r="AH128" s="65" t="str">
        <f t="shared" si="45"/>
        <v>JOAO MARIO</v>
      </c>
      <c r="AI128" s="65" t="str">
        <f t="shared" si="45"/>
        <v>D</v>
      </c>
      <c r="AJ128" s="65" t="str">
        <f t="shared" si="46"/>
        <v>AMBROSIANA</v>
      </c>
      <c r="AL128" s="65" t="str">
        <f t="shared" si="47"/>
        <v>/28</v>
      </c>
      <c r="AN128" s="2">
        <f t="shared" si="44"/>
        <v>1</v>
      </c>
      <c r="BA128" s="2" t="str">
        <f>Disponibili!B128</f>
        <v>CHAM</v>
      </c>
      <c r="BB128" s="2" t="str">
        <f>Disponibili!A128</f>
        <v>D</v>
      </c>
    </row>
    <row r="129" spans="1:54" x14ac:dyDescent="0.25">
      <c r="A129" s="36"/>
      <c r="B129" s="37"/>
      <c r="C129" s="38"/>
      <c r="G129" s="36"/>
      <c r="H129" s="37"/>
      <c r="I129" s="38"/>
      <c r="M129" s="36"/>
      <c r="N129" s="37"/>
      <c r="O129" s="38"/>
      <c r="S129" s="36"/>
      <c r="T129" s="37"/>
      <c r="U129" s="38"/>
      <c r="AH129" s="65" t="str">
        <f t="shared" si="45"/>
        <v>KRISTENSEN</v>
      </c>
      <c r="AI129" s="65" t="str">
        <f t="shared" si="45"/>
        <v>D</v>
      </c>
      <c r="AJ129" s="65" t="str">
        <f t="shared" si="46"/>
        <v>AMBROSIANA</v>
      </c>
      <c r="AL129" s="65" t="str">
        <f t="shared" si="47"/>
        <v>/27</v>
      </c>
      <c r="AN129" s="2">
        <f t="shared" si="44"/>
        <v>1</v>
      </c>
      <c r="BA129" s="2" t="str">
        <f>Disponibili!B129</f>
        <v>FRESE</v>
      </c>
      <c r="BB129" s="2" t="str">
        <f>Disponibili!A129</f>
        <v>D</v>
      </c>
    </row>
    <row r="130" spans="1:54" x14ac:dyDescent="0.25">
      <c r="A130" s="36"/>
      <c r="B130" s="37"/>
      <c r="C130" s="38"/>
      <c r="G130" s="36"/>
      <c r="H130" s="37"/>
      <c r="I130" s="38"/>
      <c r="M130" s="36"/>
      <c r="N130" s="37"/>
      <c r="O130" s="38"/>
      <c r="S130" s="36"/>
      <c r="T130" s="37"/>
      <c r="U130" s="38"/>
      <c r="AH130" s="65" t="str">
        <f t="shared" si="45"/>
        <v>OSTIGARD</v>
      </c>
      <c r="AI130" s="65" t="str">
        <f t="shared" si="45"/>
        <v>D</v>
      </c>
      <c r="AJ130" s="65" t="str">
        <f t="shared" si="46"/>
        <v>AMBROSIANA</v>
      </c>
      <c r="AL130" s="65" t="str">
        <f t="shared" si="47"/>
        <v>/28</v>
      </c>
      <c r="AN130" s="2">
        <f t="shared" si="44"/>
        <v>1</v>
      </c>
      <c r="BA130" s="2" t="str">
        <f>Disponibili!B130</f>
        <v>LIROLA</v>
      </c>
      <c r="BB130" s="2" t="str">
        <f>Disponibili!A130</f>
        <v>D</v>
      </c>
    </row>
    <row r="131" spans="1:54" x14ac:dyDescent="0.25">
      <c r="A131" s="36"/>
      <c r="B131" s="37"/>
      <c r="C131" s="38"/>
      <c r="G131" s="36"/>
      <c r="H131" s="37"/>
      <c r="I131" s="38"/>
      <c r="M131" s="36"/>
      <c r="N131" s="37"/>
      <c r="O131" s="38"/>
      <c r="S131" s="36"/>
      <c r="T131" s="37"/>
      <c r="U131" s="38"/>
      <c r="AH131" s="65" t="str">
        <f t="shared" si="45"/>
        <v>SOLET</v>
      </c>
      <c r="AI131" s="65" t="str">
        <f t="shared" si="45"/>
        <v>D</v>
      </c>
      <c r="AJ131" s="65" t="str">
        <f t="shared" si="46"/>
        <v>AMBROSIANA</v>
      </c>
      <c r="AL131" s="65" t="str">
        <f t="shared" si="47"/>
        <v>/27</v>
      </c>
      <c r="AN131" s="2">
        <f t="shared" si="44"/>
        <v>1</v>
      </c>
      <c r="BA131" s="2" t="str">
        <f>Disponibili!B131</f>
        <v>NELSSON</v>
      </c>
      <c r="BB131" s="2" t="str">
        <f>Disponibili!A131</f>
        <v>D</v>
      </c>
    </row>
    <row r="132" spans="1:54" x14ac:dyDescent="0.25">
      <c r="A132" s="36"/>
      <c r="B132" s="37"/>
      <c r="C132" s="38"/>
      <c r="G132" s="36"/>
      <c r="H132" s="37"/>
      <c r="I132" s="38"/>
      <c r="M132" s="36"/>
      <c r="N132" s="37"/>
      <c r="O132" s="38"/>
      <c r="S132" s="36"/>
      <c r="T132" s="37"/>
      <c r="U132" s="38"/>
      <c r="AH132" s="65" t="str">
        <f t="shared" si="45"/>
        <v>WESLEY</v>
      </c>
      <c r="AI132" s="65" t="str">
        <f t="shared" si="45"/>
        <v>D</v>
      </c>
      <c r="AJ132" s="65" t="str">
        <f t="shared" si="46"/>
        <v>AMBROSIANA</v>
      </c>
      <c r="AL132" s="65" t="str">
        <f t="shared" si="47"/>
        <v>/28</v>
      </c>
      <c r="AN132" s="2">
        <f t="shared" si="44"/>
        <v>33</v>
      </c>
      <c r="BA132" s="2" t="str">
        <f>Disponibili!B132</f>
        <v>OYEGOKE</v>
      </c>
      <c r="BB132" s="2" t="str">
        <f>Disponibili!A132</f>
        <v>D</v>
      </c>
    </row>
    <row r="133" spans="1:54" x14ac:dyDescent="0.25">
      <c r="A133" s="36"/>
      <c r="B133" s="37"/>
      <c r="C133" s="38"/>
      <c r="G133" s="36"/>
      <c r="H133" s="37"/>
      <c r="I133" s="38"/>
      <c r="M133" s="36"/>
      <c r="N133" s="37"/>
      <c r="O133" s="38"/>
      <c r="S133" s="36"/>
      <c r="T133" s="37"/>
      <c r="U133" s="38"/>
      <c r="AN133" s="2" t="str">
        <f t="shared" si="44"/>
        <v/>
      </c>
      <c r="BA133" s="2" t="str">
        <f>Disponibili!B133</f>
        <v>SLOTSAGER</v>
      </c>
      <c r="BB133" s="2" t="str">
        <f>Disponibili!A133</f>
        <v>D</v>
      </c>
    </row>
    <row r="134" spans="1:54" x14ac:dyDescent="0.25">
      <c r="A134" s="36"/>
      <c r="B134" s="37"/>
      <c r="C134" s="38"/>
      <c r="G134" s="36"/>
      <c r="H134" s="37"/>
      <c r="I134" s="38"/>
      <c r="M134" s="36"/>
      <c r="N134" s="37"/>
      <c r="O134" s="38"/>
      <c r="S134" s="36"/>
      <c r="T134" s="37"/>
      <c r="U134" s="38"/>
      <c r="AH134" s="65" t="str">
        <f t="shared" si="45"/>
        <v>BERNEDE</v>
      </c>
      <c r="AI134" s="65" t="str">
        <f t="shared" si="45"/>
        <v>C</v>
      </c>
      <c r="AJ134" s="65" t="str">
        <f t="shared" si="46"/>
        <v>AMBROSIANA</v>
      </c>
      <c r="AL134" s="65" t="str">
        <f t="shared" si="47"/>
        <v>/28</v>
      </c>
      <c r="AN134" s="2">
        <f t="shared" si="44"/>
        <v>1</v>
      </c>
      <c r="BA134" s="2" t="str">
        <f>Disponibili!B134</f>
        <v>VALENTINI</v>
      </c>
      <c r="BB134" s="2" t="str">
        <f>Disponibili!A134</f>
        <v>D</v>
      </c>
    </row>
    <row r="135" spans="1:54" x14ac:dyDescent="0.25">
      <c r="A135" s="36"/>
      <c r="B135" s="37"/>
      <c r="C135" s="38"/>
      <c r="G135" s="36"/>
      <c r="H135" s="37"/>
      <c r="I135" s="38"/>
      <c r="M135" s="36"/>
      <c r="N135" s="37"/>
      <c r="O135" s="38"/>
      <c r="S135" s="36"/>
      <c r="T135" s="37"/>
      <c r="U135" s="38"/>
      <c r="AH135" s="65" t="str">
        <f t="shared" si="45"/>
        <v>FOFANA</v>
      </c>
      <c r="AI135" s="65" t="str">
        <f t="shared" si="45"/>
        <v>C</v>
      </c>
      <c r="AJ135" s="65" t="str">
        <f t="shared" si="46"/>
        <v>AMBROSIANA</v>
      </c>
      <c r="AL135" s="65" t="str">
        <f t="shared" si="47"/>
        <v>/27</v>
      </c>
      <c r="AN135" s="2">
        <f t="shared" si="44"/>
        <v>1</v>
      </c>
      <c r="BA135" s="2" t="str">
        <f>Disponibili!B135</f>
        <v>EDERSON</v>
      </c>
      <c r="BB135" s="2" t="str">
        <f>Disponibili!A135</f>
        <v>C</v>
      </c>
    </row>
    <row r="136" spans="1:54" x14ac:dyDescent="0.25">
      <c r="A136" s="36"/>
      <c r="B136" s="37"/>
      <c r="C136" s="38"/>
      <c r="G136" s="36"/>
      <c r="H136" s="37"/>
      <c r="I136" s="38"/>
      <c r="M136" s="36"/>
      <c r="N136" s="37"/>
      <c r="O136" s="38"/>
      <c r="S136" s="36"/>
      <c r="T136" s="37"/>
      <c r="U136" s="38"/>
      <c r="AH136" s="65" t="str">
        <f t="shared" si="45"/>
        <v>GINEITIS</v>
      </c>
      <c r="AI136" s="65" t="str">
        <f t="shared" si="45"/>
        <v>C</v>
      </c>
      <c r="AJ136" s="65" t="str">
        <f t="shared" si="46"/>
        <v>AMBROSIANA</v>
      </c>
      <c r="AL136" s="65" t="str">
        <f t="shared" si="47"/>
        <v>/28</v>
      </c>
      <c r="AN136" s="2">
        <f t="shared" si="44"/>
        <v>1</v>
      </c>
      <c r="BA136" s="2" t="str">
        <f>Disponibili!B136</f>
        <v>MUSAH</v>
      </c>
      <c r="BB136" s="2" t="str">
        <f>Disponibili!A136</f>
        <v>C</v>
      </c>
    </row>
    <row r="137" spans="1:54" x14ac:dyDescent="0.25">
      <c r="A137" s="36"/>
      <c r="B137" s="37"/>
      <c r="C137" s="38"/>
      <c r="G137" s="36"/>
      <c r="H137" s="37"/>
      <c r="I137" s="38"/>
      <c r="M137" s="36"/>
      <c r="N137" s="37"/>
      <c r="O137" s="38"/>
      <c r="S137" s="36"/>
      <c r="T137" s="37"/>
      <c r="U137" s="38"/>
      <c r="AH137" s="65" t="str">
        <f t="shared" si="45"/>
        <v>ISAKSEN</v>
      </c>
      <c r="AI137" s="65" t="str">
        <f t="shared" si="45"/>
        <v>C</v>
      </c>
      <c r="AJ137" s="65" t="str">
        <f t="shared" si="46"/>
        <v>AMBROSIANA</v>
      </c>
      <c r="AL137" s="65" t="str">
        <f t="shared" si="47"/>
        <v>/27</v>
      </c>
      <c r="AN137" s="2">
        <f t="shared" si="44"/>
        <v>1</v>
      </c>
      <c r="BA137" s="2" t="str">
        <f>Disponibili!B137</f>
        <v>PASALIC</v>
      </c>
      <c r="BB137" s="2" t="str">
        <f>Disponibili!A137</f>
        <v>C</v>
      </c>
    </row>
    <row r="138" spans="1:54" x14ac:dyDescent="0.25">
      <c r="A138" s="36"/>
      <c r="B138" s="37"/>
      <c r="C138" s="38"/>
      <c r="G138" s="36"/>
      <c r="H138" s="37"/>
      <c r="I138" s="38"/>
      <c r="M138" s="36"/>
      <c r="N138" s="37"/>
      <c r="O138" s="38"/>
      <c r="S138" s="36"/>
      <c r="T138" s="37"/>
      <c r="U138" s="38"/>
      <c r="AH138" s="65" t="str">
        <f t="shared" si="45"/>
        <v>MALINOVSKYI</v>
      </c>
      <c r="AI138" s="65" t="str">
        <f t="shared" si="45"/>
        <v>C</v>
      </c>
      <c r="AJ138" s="65" t="str">
        <f t="shared" si="46"/>
        <v>AMBROSIANA</v>
      </c>
      <c r="AL138" s="65" t="str">
        <f t="shared" si="47"/>
        <v>/27</v>
      </c>
      <c r="AN138" s="2">
        <f t="shared" si="44"/>
        <v>1</v>
      </c>
      <c r="BA138" s="2" t="str">
        <f>Disponibili!B138</f>
        <v>FREULER</v>
      </c>
      <c r="BB138" s="2" t="str">
        <f>Disponibili!A138</f>
        <v>C</v>
      </c>
    </row>
    <row r="139" spans="1:54" x14ac:dyDescent="0.25">
      <c r="A139" s="36"/>
      <c r="B139" s="37"/>
      <c r="C139" s="38"/>
      <c r="G139" s="36"/>
      <c r="H139" s="37"/>
      <c r="I139" s="38"/>
      <c r="M139" s="36"/>
      <c r="N139" s="37"/>
      <c r="O139" s="38"/>
      <c r="S139" s="36"/>
      <c r="T139" s="37"/>
      <c r="U139" s="38"/>
      <c r="AH139" s="65" t="str">
        <f t="shared" si="45"/>
        <v>MATIC</v>
      </c>
      <c r="AI139" s="65" t="str">
        <f t="shared" si="45"/>
        <v>C</v>
      </c>
      <c r="AJ139" s="65" t="str">
        <f t="shared" si="46"/>
        <v>AMBROSIANA</v>
      </c>
      <c r="AL139" s="65" t="str">
        <f t="shared" si="47"/>
        <v>/28</v>
      </c>
      <c r="AN139" s="2">
        <f t="shared" si="44"/>
        <v>1</v>
      </c>
      <c r="BA139" s="2" t="str">
        <f>Disponibili!B139</f>
        <v>MORO</v>
      </c>
      <c r="BB139" s="2" t="str">
        <f>Disponibili!A139</f>
        <v>C</v>
      </c>
    </row>
    <row r="140" spans="1:54" x14ac:dyDescent="0.25">
      <c r="A140" s="36"/>
      <c r="B140" s="37"/>
      <c r="C140" s="38"/>
      <c r="G140" s="36"/>
      <c r="H140" s="37"/>
      <c r="I140" s="38"/>
      <c r="M140" s="36"/>
      <c r="N140" s="37"/>
      <c r="O140" s="38"/>
      <c r="S140" s="36"/>
      <c r="T140" s="37"/>
      <c r="U140" s="38"/>
      <c r="AH140" s="65" t="str">
        <f t="shared" si="45"/>
        <v>PELLEGRINI LO.</v>
      </c>
      <c r="AI140" s="65" t="str">
        <f t="shared" si="45"/>
        <v>C</v>
      </c>
      <c r="AJ140" s="65" t="str">
        <f t="shared" si="46"/>
        <v>AMBROSIANA</v>
      </c>
      <c r="AL140" s="65" t="str">
        <f t="shared" si="47"/>
        <v>/28</v>
      </c>
      <c r="AN140" s="2">
        <f t="shared" si="44"/>
        <v>1</v>
      </c>
      <c r="BA140" s="2" t="str">
        <f>Disponibili!B140</f>
        <v>SOHM</v>
      </c>
      <c r="BB140" s="2" t="str">
        <f>Disponibili!A140</f>
        <v>C</v>
      </c>
    </row>
    <row r="141" spans="1:54" x14ac:dyDescent="0.25">
      <c r="A141" s="36"/>
      <c r="B141" s="37"/>
      <c r="C141" s="38"/>
      <c r="G141" s="36"/>
      <c r="H141" s="37"/>
      <c r="I141" s="38"/>
      <c r="M141" s="36"/>
      <c r="N141" s="37"/>
      <c r="O141" s="38"/>
      <c r="S141" s="36"/>
      <c r="T141" s="37"/>
      <c r="U141" s="38"/>
      <c r="AH141" s="65" t="str">
        <f t="shared" si="45"/>
        <v>ZACCAGNI</v>
      </c>
      <c r="AI141" s="65" t="str">
        <f t="shared" si="45"/>
        <v>C</v>
      </c>
      <c r="AJ141" s="65" t="str">
        <f t="shared" si="46"/>
        <v>AMBROSIANA</v>
      </c>
      <c r="AL141" s="65" t="str">
        <f t="shared" si="47"/>
        <v>/28</v>
      </c>
      <c r="AN141" s="2">
        <f t="shared" si="44"/>
        <v>50</v>
      </c>
      <c r="BA141" s="2" t="str">
        <f>Disponibili!B141</f>
        <v>CAVUOTI</v>
      </c>
      <c r="BB141" s="2" t="str">
        <f>Disponibili!A141</f>
        <v>C</v>
      </c>
    </row>
    <row r="142" spans="1:54" x14ac:dyDescent="0.25">
      <c r="A142" s="36"/>
      <c r="B142" s="37"/>
      <c r="C142" s="38"/>
      <c r="G142" s="36"/>
      <c r="H142" s="37"/>
      <c r="I142" s="38"/>
      <c r="M142" s="36"/>
      <c r="N142" s="37"/>
      <c r="O142" s="38"/>
      <c r="S142" s="36"/>
      <c r="T142" s="37"/>
      <c r="U142" s="38"/>
      <c r="AN142" s="2">
        <f t="shared" si="44"/>
        <v>0</v>
      </c>
      <c r="BA142" s="2" t="str">
        <f>Disponibili!B142</f>
        <v>DEIOLA</v>
      </c>
      <c r="BB142" s="2" t="str">
        <f>Disponibili!A142</f>
        <v>C</v>
      </c>
    </row>
    <row r="143" spans="1:54" x14ac:dyDescent="0.25">
      <c r="A143" s="36"/>
      <c r="B143" s="37"/>
      <c r="C143" s="38"/>
      <c r="G143" s="36"/>
      <c r="H143" s="37"/>
      <c r="I143" s="38"/>
      <c r="M143" s="36"/>
      <c r="N143" s="37"/>
      <c r="O143" s="38"/>
      <c r="S143" s="36"/>
      <c r="T143" s="37"/>
      <c r="U143" s="38"/>
      <c r="AH143" s="65" t="str">
        <f t="shared" si="45"/>
        <v>BELOTTI</v>
      </c>
      <c r="AI143" s="65" t="str">
        <f t="shared" si="45"/>
        <v>A</v>
      </c>
      <c r="AJ143" s="65" t="str">
        <f t="shared" si="46"/>
        <v>AMBROSIANA</v>
      </c>
      <c r="AL143" s="65" t="str">
        <f t="shared" si="47"/>
        <v>/28</v>
      </c>
      <c r="AN143" s="2">
        <f t="shared" si="44"/>
        <v>1</v>
      </c>
      <c r="BA143" s="2" t="str">
        <f>Disponibili!B143</f>
        <v>FELICI</v>
      </c>
      <c r="BB143" s="2" t="str">
        <f>Disponibili!A143</f>
        <v>C</v>
      </c>
    </row>
    <row r="144" spans="1:54" x14ac:dyDescent="0.25">
      <c r="A144" s="36"/>
      <c r="B144" s="37"/>
      <c r="C144" s="38"/>
      <c r="G144" s="36"/>
      <c r="H144" s="37"/>
      <c r="I144" s="38"/>
      <c r="M144" s="36"/>
      <c r="N144" s="37"/>
      <c r="O144" s="38"/>
      <c r="S144" s="36"/>
      <c r="T144" s="37"/>
      <c r="U144" s="38"/>
      <c r="AH144" s="65" t="str">
        <f t="shared" si="45"/>
        <v>CHEDDIRA</v>
      </c>
      <c r="AI144" s="65" t="str">
        <f t="shared" si="45"/>
        <v>A</v>
      </c>
      <c r="AJ144" s="65" t="str">
        <f t="shared" si="46"/>
        <v>AMBROSIANA</v>
      </c>
      <c r="AL144" s="65" t="str">
        <f t="shared" si="47"/>
        <v>/28</v>
      </c>
      <c r="AN144" s="2">
        <f t="shared" si="44"/>
        <v>1</v>
      </c>
      <c r="BA144" s="2" t="str">
        <f>Disponibili!B144</f>
        <v>FOLORUNSHO</v>
      </c>
      <c r="BB144" s="2" t="str">
        <f>Disponibili!A144</f>
        <v>C</v>
      </c>
    </row>
    <row r="145" spans="1:54" x14ac:dyDescent="0.25">
      <c r="A145" s="36"/>
      <c r="B145" s="37"/>
      <c r="C145" s="38"/>
      <c r="G145" s="36"/>
      <c r="H145" s="37"/>
      <c r="I145" s="38"/>
      <c r="M145" s="36"/>
      <c r="N145" s="37"/>
      <c r="O145" s="38"/>
      <c r="S145" s="36"/>
      <c r="T145" s="37"/>
      <c r="U145" s="38"/>
      <c r="AH145" s="65" t="str">
        <f t="shared" si="45"/>
        <v>DALLINGA</v>
      </c>
      <c r="AI145" s="65" t="str">
        <f t="shared" si="45"/>
        <v>A</v>
      </c>
      <c r="AJ145" s="65" t="str">
        <f t="shared" si="46"/>
        <v>AMBROSIANA</v>
      </c>
      <c r="AL145" s="65" t="str">
        <f t="shared" si="47"/>
        <v>/28</v>
      </c>
      <c r="AN145" s="2">
        <f t="shared" si="44"/>
        <v>1</v>
      </c>
      <c r="BA145" s="2" t="str">
        <f>Disponibili!B145</f>
        <v>GAETANO</v>
      </c>
      <c r="BB145" s="2" t="str">
        <f>Disponibili!A145</f>
        <v>C</v>
      </c>
    </row>
    <row r="146" spans="1:54" x14ac:dyDescent="0.25">
      <c r="A146" s="36"/>
      <c r="B146" s="37"/>
      <c r="C146" s="38"/>
      <c r="G146" s="36"/>
      <c r="H146" s="37"/>
      <c r="I146" s="38"/>
      <c r="M146" s="36"/>
      <c r="N146" s="37"/>
      <c r="O146" s="38"/>
      <c r="S146" s="36"/>
      <c r="T146" s="37"/>
      <c r="U146" s="38"/>
      <c r="AH146" s="65" t="str">
        <f t="shared" si="45"/>
        <v>DIAO</v>
      </c>
      <c r="AI146" s="65" t="str">
        <f t="shared" si="45"/>
        <v>A</v>
      </c>
      <c r="AJ146" s="65" t="str">
        <f t="shared" si="46"/>
        <v>AMBROSIANA</v>
      </c>
      <c r="AL146" s="65" t="str">
        <f t="shared" si="47"/>
        <v>/28</v>
      </c>
      <c r="AN146" s="2">
        <f t="shared" si="44"/>
        <v>1</v>
      </c>
      <c r="BA146" s="2" t="str">
        <f>Disponibili!B146</f>
        <v>LITETA</v>
      </c>
      <c r="BB146" s="2" t="str">
        <f>Disponibili!A146</f>
        <v>C</v>
      </c>
    </row>
    <row r="147" spans="1:54" ht="13" thickBot="1" x14ac:dyDescent="0.3">
      <c r="A147" s="36"/>
      <c r="B147" s="37"/>
      <c r="C147" s="38"/>
      <c r="G147" s="36"/>
      <c r="H147" s="37"/>
      <c r="I147" s="38"/>
      <c r="M147" s="36"/>
      <c r="N147" s="37"/>
      <c r="O147" s="38"/>
      <c r="S147" s="36"/>
      <c r="T147" s="37"/>
      <c r="U147" s="38"/>
      <c r="AH147" s="135" t="str">
        <f t="shared" si="45"/>
        <v>NZOLA</v>
      </c>
      <c r="AI147" s="135" t="str">
        <f t="shared" si="45"/>
        <v>A</v>
      </c>
      <c r="AJ147" s="136" t="str">
        <f t="shared" si="46"/>
        <v>AMBROSIANA</v>
      </c>
      <c r="AL147" s="135" t="str">
        <f t="shared" si="47"/>
        <v>/28</v>
      </c>
      <c r="AN147" s="2">
        <f t="shared" si="44"/>
        <v>1</v>
      </c>
      <c r="BA147" s="2" t="str">
        <f>Disponibili!B147</f>
        <v>MAZZITELLI</v>
      </c>
      <c r="BB147" s="2" t="str">
        <f>Disponibili!A147</f>
        <v>C</v>
      </c>
    </row>
    <row r="148" spans="1:54" x14ac:dyDescent="0.25">
      <c r="A148" s="36"/>
      <c r="B148" s="37"/>
      <c r="C148" s="38"/>
      <c r="G148" s="36"/>
      <c r="H148" s="37"/>
      <c r="I148" s="38"/>
      <c r="M148" s="36"/>
      <c r="N148" s="37"/>
      <c r="O148" s="38"/>
      <c r="S148" s="36"/>
      <c r="T148" s="37"/>
      <c r="U148" s="38"/>
      <c r="BA148" s="2" t="str">
        <f>Disponibili!B148</f>
        <v>SULEMANA I.</v>
      </c>
      <c r="BB148" s="2" t="str">
        <f>Disponibili!A148</f>
        <v>C</v>
      </c>
    </row>
    <row r="149" spans="1:54" x14ac:dyDescent="0.25">
      <c r="A149" s="36"/>
      <c r="B149" s="37"/>
      <c r="C149" s="38"/>
      <c r="G149" s="36"/>
      <c r="H149" s="37"/>
      <c r="I149" s="38"/>
      <c r="M149" s="36"/>
      <c r="N149" s="37"/>
      <c r="O149" s="38"/>
      <c r="S149" s="36"/>
      <c r="T149" s="37"/>
      <c r="U149" s="38"/>
      <c r="BA149" s="2" t="str">
        <f>Disponibili!B149</f>
        <v>LAHDO</v>
      </c>
      <c r="BB149" s="2" t="str">
        <f>Disponibili!A149</f>
        <v>C</v>
      </c>
    </row>
    <row r="150" spans="1:54" x14ac:dyDescent="0.25">
      <c r="A150" s="36"/>
      <c r="B150" s="37"/>
      <c r="C150" s="38"/>
      <c r="G150" s="36"/>
      <c r="H150" s="37"/>
      <c r="I150" s="38"/>
      <c r="M150" s="36"/>
      <c r="N150" s="37"/>
      <c r="O150" s="38"/>
      <c r="S150" s="36"/>
      <c r="T150" s="37"/>
      <c r="U150" s="38"/>
      <c r="AH150" s="65" t="str">
        <f>S5</f>
        <v>MOTTA</v>
      </c>
      <c r="AI150" s="65" t="str">
        <f>T5</f>
        <v>P</v>
      </c>
      <c r="AJ150" s="65" t="str">
        <f>S$4</f>
        <v>AMOREODIO</v>
      </c>
      <c r="AK150" s="65" t="str">
        <f>(1-COUNTIF(AI150:AI176,"P"))&amp;"-"&amp;(8-COUNTIF(AI150:AI176,"D"))&amp;"-"&amp;(8-COUNTIF(AI150:AI176,"C"))&amp;"-"&amp;(5-COUNTIF(AI150:AI176,"A"))</f>
        <v>0-0-0-0</v>
      </c>
      <c r="AL150" s="65" t="str">
        <f>W5</f>
        <v>/28</v>
      </c>
      <c r="AM150" s="128">
        <f>W$40</f>
        <v>69</v>
      </c>
      <c r="AN150" s="2">
        <f>V5</f>
        <v>11</v>
      </c>
      <c r="AO150" s="129">
        <f>AM150+SUM(AN150:AN176)</f>
        <v>356</v>
      </c>
      <c r="AQ150" s="2" t="str">
        <f>IF(LEFT($AK150,1)="0",0,$AP$5)&amp;"-"&amp;IF(MID($AK150,3,1)="0",0,$AP$6)&amp;"-"&amp;IF(MID($AK150,5,1)="0",0,$AP$7)&amp;"-"&amp;IF(MID($AK150,7,1)="0",0,$AP$8)</f>
        <v>0-0-0-0</v>
      </c>
      <c r="BA150" s="2" t="str">
        <f>Disponibili!B150</f>
        <v>PERRONE</v>
      </c>
      <c r="BB150" s="2" t="str">
        <f>Disponibili!A150</f>
        <v>C</v>
      </c>
    </row>
    <row r="151" spans="1:54" x14ac:dyDescent="0.25">
      <c r="A151" s="36"/>
      <c r="B151" s="37"/>
      <c r="C151" s="38"/>
      <c r="G151" s="36"/>
      <c r="H151" s="37"/>
      <c r="I151" s="38"/>
      <c r="M151" s="36"/>
      <c r="N151" s="37"/>
      <c r="O151" s="38"/>
      <c r="S151" s="36"/>
      <c r="T151" s="37"/>
      <c r="U151" s="38"/>
      <c r="AN151" s="2">
        <f t="shared" ref="AN151:AN176" si="48">V6</f>
        <v>0</v>
      </c>
      <c r="BA151" s="2" t="str">
        <f>Disponibili!B151</f>
        <v>SERGI ROBERTO</v>
      </c>
      <c r="BB151" s="2" t="str">
        <f>Disponibili!A151</f>
        <v>C</v>
      </c>
    </row>
    <row r="152" spans="1:54" x14ac:dyDescent="0.25">
      <c r="A152" s="36"/>
      <c r="B152" s="37"/>
      <c r="C152" s="38"/>
      <c r="G152" s="36"/>
      <c r="H152" s="37"/>
      <c r="I152" s="38"/>
      <c r="M152" s="36"/>
      <c r="N152" s="37"/>
      <c r="O152" s="38"/>
      <c r="S152" s="36"/>
      <c r="T152" s="37"/>
      <c r="U152" s="38"/>
      <c r="AN152" s="2">
        <f t="shared" si="48"/>
        <v>0</v>
      </c>
      <c r="BA152" s="2" t="str">
        <f>Disponibili!B152</f>
        <v>BONDO</v>
      </c>
      <c r="BB152" s="2" t="str">
        <f>Disponibili!A152</f>
        <v>C</v>
      </c>
    </row>
    <row r="153" spans="1:54" x14ac:dyDescent="0.25">
      <c r="A153" s="36"/>
      <c r="B153" s="37"/>
      <c r="C153" s="38"/>
      <c r="G153" s="36"/>
      <c r="H153" s="37"/>
      <c r="I153" s="38"/>
      <c r="M153" s="36"/>
      <c r="N153" s="37"/>
      <c r="O153" s="38"/>
      <c r="S153" s="36"/>
      <c r="T153" s="37"/>
      <c r="U153" s="38"/>
      <c r="AN153" s="2">
        <f t="shared" si="48"/>
        <v>0</v>
      </c>
      <c r="BA153" s="2" t="str">
        <f>Disponibili!B153</f>
        <v>COLLOCOLO</v>
      </c>
      <c r="BB153" s="2" t="str">
        <f>Disponibili!A153</f>
        <v>C</v>
      </c>
    </row>
    <row r="154" spans="1:54" x14ac:dyDescent="0.25">
      <c r="A154" s="36"/>
      <c r="B154" s="37"/>
      <c r="C154" s="38"/>
      <c r="G154" s="36"/>
      <c r="H154" s="37"/>
      <c r="I154" s="38"/>
      <c r="M154" s="36"/>
      <c r="N154" s="37"/>
      <c r="O154" s="38"/>
      <c r="S154" s="36"/>
      <c r="T154" s="37"/>
      <c r="U154" s="38"/>
      <c r="AH154" s="65" t="str">
        <f t="shared" ref="AH154:AI176" si="49">S9</f>
        <v>CARACCIOLO</v>
      </c>
      <c r="AI154" s="65" t="str">
        <f t="shared" si="49"/>
        <v>D</v>
      </c>
      <c r="AJ154" s="65" t="str">
        <f t="shared" ref="AJ154:AJ176" si="50">S$4</f>
        <v>AMOREODIO</v>
      </c>
      <c r="AL154" s="65" t="str">
        <f t="shared" ref="AL154:AL176" si="51">W9</f>
        <v>/28</v>
      </c>
      <c r="AN154" s="2">
        <f t="shared" si="48"/>
        <v>5</v>
      </c>
      <c r="BA154" s="2" t="str">
        <f>Disponibili!B154</f>
        <v>GRASSI</v>
      </c>
      <c r="BB154" s="2" t="str">
        <f>Disponibili!A154</f>
        <v>C</v>
      </c>
    </row>
    <row r="155" spans="1:54" x14ac:dyDescent="0.25">
      <c r="A155" s="39"/>
      <c r="B155" s="40"/>
      <c r="C155" s="41"/>
      <c r="D155" s="11"/>
      <c r="E155" s="11"/>
      <c r="G155" s="39"/>
      <c r="H155" s="40"/>
      <c r="I155" s="41"/>
      <c r="J155" s="11"/>
      <c r="K155" s="11"/>
      <c r="M155" s="39"/>
      <c r="N155" s="40"/>
      <c r="O155" s="41"/>
      <c r="P155" s="11"/>
      <c r="Q155" s="11"/>
      <c r="S155" s="39"/>
      <c r="T155" s="40"/>
      <c r="U155" s="41"/>
      <c r="V155" s="11"/>
      <c r="W155" s="11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65" t="str">
        <f t="shared" si="49"/>
        <v>LYKOGIANNIS</v>
      </c>
      <c r="AI155" s="65" t="str">
        <f t="shared" si="49"/>
        <v>D</v>
      </c>
      <c r="AJ155" s="65" t="str">
        <f t="shared" si="50"/>
        <v>AMOREODIO</v>
      </c>
      <c r="AL155" s="65" t="str">
        <f t="shared" si="51"/>
        <v>/28</v>
      </c>
      <c r="AN155" s="2">
        <f t="shared" si="48"/>
        <v>1</v>
      </c>
      <c r="BA155" s="2" t="str">
        <f>Disponibili!B155</f>
        <v>LOTTICI TESSADRI</v>
      </c>
      <c r="BB155" s="2" t="str">
        <f>Disponibili!A155</f>
        <v>C</v>
      </c>
    </row>
    <row r="156" spans="1:54" x14ac:dyDescent="0.25">
      <c r="A156" s="43" t="s">
        <v>13</v>
      </c>
      <c r="G156" s="15"/>
      <c r="M156" s="15"/>
      <c r="S156" s="15"/>
      <c r="AH156" s="65" t="str">
        <f t="shared" si="49"/>
        <v>PONGRACIC</v>
      </c>
      <c r="AI156" s="65" t="str">
        <f t="shared" si="49"/>
        <v>D</v>
      </c>
      <c r="AJ156" s="65" t="str">
        <f t="shared" si="50"/>
        <v>AMOREODIO</v>
      </c>
      <c r="AL156" s="65" t="str">
        <f t="shared" si="51"/>
        <v>/28</v>
      </c>
      <c r="AN156" s="2">
        <f t="shared" si="48"/>
        <v>5</v>
      </c>
      <c r="BA156" s="2" t="str">
        <f>Disponibili!B156</f>
        <v>MALEH</v>
      </c>
      <c r="BB156" s="2" t="str">
        <f>Disponibili!A156</f>
        <v>C</v>
      </c>
    </row>
    <row r="157" spans="1:54" x14ac:dyDescent="0.25">
      <c r="A157" s="44" t="s">
        <v>598</v>
      </c>
      <c r="B157" s="45"/>
      <c r="C157" s="45"/>
      <c r="D157" s="45" t="s">
        <v>1</v>
      </c>
      <c r="E157" s="46" t="s">
        <v>2</v>
      </c>
      <c r="F157" s="47">
        <v>0</v>
      </c>
      <c r="G157" s="44" t="s">
        <v>621</v>
      </c>
      <c r="H157" s="45"/>
      <c r="I157" s="48"/>
      <c r="J157" s="45" t="s">
        <v>1</v>
      </c>
      <c r="K157" s="46" t="s">
        <v>2</v>
      </c>
      <c r="L157" s="47">
        <v>0</v>
      </c>
      <c r="M157" s="44" t="s">
        <v>599</v>
      </c>
      <c r="N157" s="45"/>
      <c r="O157" s="48"/>
      <c r="P157" s="45" t="s">
        <v>1</v>
      </c>
      <c r="Q157" s="46" t="s">
        <v>2</v>
      </c>
      <c r="R157" s="47">
        <v>0</v>
      </c>
      <c r="S157" s="44" t="s">
        <v>600</v>
      </c>
      <c r="T157" s="45"/>
      <c r="U157" s="48"/>
      <c r="V157" s="45" t="s">
        <v>1</v>
      </c>
      <c r="W157" s="46" t="s">
        <v>2</v>
      </c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  <c r="AH157" s="65" t="str">
        <f t="shared" si="49"/>
        <v>SCALVINI</v>
      </c>
      <c r="AI157" s="65" t="str">
        <f t="shared" si="49"/>
        <v>D</v>
      </c>
      <c r="AJ157" s="65" t="str">
        <f t="shared" si="50"/>
        <v>AMOREODIO</v>
      </c>
      <c r="AL157" s="65" t="str">
        <f t="shared" si="51"/>
        <v>/28</v>
      </c>
      <c r="AN157" s="2">
        <f t="shared" si="48"/>
        <v>1</v>
      </c>
      <c r="BA157" s="2" t="str">
        <f>Disponibili!B157</f>
        <v>PAYERO</v>
      </c>
      <c r="BB157" s="2" t="str">
        <f>Disponibili!A157</f>
        <v>C</v>
      </c>
    </row>
    <row r="158" spans="1:54" x14ac:dyDescent="0.25">
      <c r="A158" s="49"/>
      <c r="B158" s="19"/>
      <c r="C158" s="19"/>
      <c r="D158" s="20"/>
      <c r="E158" s="51"/>
      <c r="G158" s="50"/>
      <c r="H158" s="19"/>
      <c r="I158" s="19"/>
      <c r="J158" s="20"/>
      <c r="K158" s="51"/>
      <c r="M158" s="49"/>
      <c r="N158" s="19"/>
      <c r="O158" s="19"/>
      <c r="P158" s="20"/>
      <c r="Q158" s="51"/>
      <c r="S158" s="49"/>
      <c r="T158" s="19"/>
      <c r="U158" s="19"/>
      <c r="V158" s="20"/>
      <c r="W158" s="51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65" t="str">
        <f t="shared" si="49"/>
        <v>VALERI</v>
      </c>
      <c r="AI158" s="65" t="str">
        <f t="shared" si="49"/>
        <v>D</v>
      </c>
      <c r="AJ158" s="65" t="str">
        <f t="shared" si="50"/>
        <v>AMOREODIO</v>
      </c>
      <c r="AL158" s="65" t="str">
        <f t="shared" si="51"/>
        <v>/27</v>
      </c>
      <c r="AN158" s="2">
        <f t="shared" si="48"/>
        <v>3</v>
      </c>
      <c r="BA158" s="2" t="str">
        <f>Disponibili!B158</f>
        <v>THORSBY</v>
      </c>
      <c r="BB158" s="2" t="str">
        <f>Disponibili!A158</f>
        <v>C</v>
      </c>
    </row>
    <row r="159" spans="1:54" x14ac:dyDescent="0.25">
      <c r="A159" s="49"/>
      <c r="B159" s="19"/>
      <c r="C159" s="19"/>
      <c r="D159" s="20"/>
      <c r="E159" s="51"/>
      <c r="G159" s="49"/>
      <c r="H159" s="19"/>
      <c r="I159" s="19"/>
      <c r="J159" s="20"/>
      <c r="K159" s="51"/>
      <c r="M159" s="49"/>
      <c r="N159" s="19"/>
      <c r="O159" s="19"/>
      <c r="P159" s="20"/>
      <c r="Q159" s="51"/>
      <c r="S159" s="49"/>
      <c r="T159" s="19"/>
      <c r="U159" s="19"/>
      <c r="V159" s="20"/>
      <c r="W159" s="51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65" t="str">
        <f t="shared" si="49"/>
        <v>VALLE</v>
      </c>
      <c r="AI159" s="65" t="str">
        <f t="shared" si="49"/>
        <v>D</v>
      </c>
      <c r="AJ159" s="65" t="str">
        <f t="shared" si="50"/>
        <v>AMOREODIO</v>
      </c>
      <c r="AL159" s="65" t="str">
        <f t="shared" si="51"/>
        <v>/27</v>
      </c>
      <c r="AN159" s="2">
        <f t="shared" si="48"/>
        <v>6</v>
      </c>
      <c r="BA159" s="2" t="str">
        <f>Disponibili!B159</f>
        <v>ZERBIN</v>
      </c>
      <c r="BB159" s="2" t="str">
        <f>Disponibili!A159</f>
        <v>C</v>
      </c>
    </row>
    <row r="160" spans="1:54" x14ac:dyDescent="0.25">
      <c r="A160" s="49"/>
      <c r="B160" s="19"/>
      <c r="C160" s="19"/>
      <c r="D160" s="20"/>
      <c r="E160" s="51"/>
      <c r="G160" s="49"/>
      <c r="H160" s="19"/>
      <c r="I160" s="19"/>
      <c r="J160" s="20"/>
      <c r="K160" s="51"/>
      <c r="M160" s="49"/>
      <c r="N160" s="19"/>
      <c r="O160" s="19"/>
      <c r="P160" s="20"/>
      <c r="Q160" s="51"/>
      <c r="S160" s="49"/>
      <c r="T160" s="19"/>
      <c r="U160" s="19"/>
      <c r="V160" s="20"/>
      <c r="W160" s="51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65" t="str">
        <f t="shared" si="49"/>
        <v>VAN DER BREMPT</v>
      </c>
      <c r="AI160" s="65" t="str">
        <f t="shared" si="49"/>
        <v>D</v>
      </c>
      <c r="AJ160" s="65" t="str">
        <f t="shared" si="50"/>
        <v>AMOREODIO</v>
      </c>
      <c r="AL160" s="65" t="str">
        <f t="shared" si="51"/>
        <v>/27</v>
      </c>
      <c r="AN160" s="2">
        <f t="shared" si="48"/>
        <v>4</v>
      </c>
      <c r="BA160" s="2" t="str">
        <f>Disponibili!B160</f>
        <v>BRESCIANINI</v>
      </c>
      <c r="BB160" s="2" t="str">
        <f>Disponibili!A160</f>
        <v>C</v>
      </c>
    </row>
    <row r="161" spans="1:54" x14ac:dyDescent="0.25">
      <c r="A161" s="49"/>
      <c r="B161" s="19"/>
      <c r="C161" s="19"/>
      <c r="D161" s="20"/>
      <c r="E161" s="51"/>
      <c r="G161" s="49"/>
      <c r="H161" s="20"/>
      <c r="I161" s="20"/>
      <c r="J161" s="20"/>
      <c r="K161" s="51"/>
      <c r="M161" s="49"/>
      <c r="N161" s="19"/>
      <c r="O161" s="19"/>
      <c r="P161" s="20"/>
      <c r="Q161" s="51"/>
      <c r="S161" s="49"/>
      <c r="T161" s="19"/>
      <c r="U161" s="19"/>
      <c r="V161" s="20"/>
      <c r="W161" s="51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65" t="str">
        <f t="shared" si="49"/>
        <v>ZAPPACOSTA</v>
      </c>
      <c r="AI161" s="65" t="str">
        <f t="shared" si="49"/>
        <v>D</v>
      </c>
      <c r="AJ161" s="65" t="str">
        <f t="shared" si="50"/>
        <v>AMOREODIO</v>
      </c>
      <c r="AL161" s="65" t="str">
        <f t="shared" si="51"/>
        <v>/28</v>
      </c>
      <c r="AN161" s="2">
        <f t="shared" si="48"/>
        <v>4</v>
      </c>
      <c r="BA161" s="2" t="str">
        <f>Disponibili!B161</f>
        <v>FAZZINI</v>
      </c>
      <c r="BB161" s="2" t="str">
        <f>Disponibili!A161</f>
        <v>C</v>
      </c>
    </row>
    <row r="162" spans="1:54" x14ac:dyDescent="0.25">
      <c r="A162" s="49"/>
      <c r="B162" s="19"/>
      <c r="C162" s="19"/>
      <c r="D162" s="20"/>
      <c r="E162" s="51"/>
      <c r="G162" s="49"/>
      <c r="H162" s="20"/>
      <c r="I162" s="20"/>
      <c r="J162" s="20"/>
      <c r="K162" s="51"/>
      <c r="M162" s="49"/>
      <c r="N162" s="19"/>
      <c r="O162" s="19"/>
      <c r="P162" s="20"/>
      <c r="Q162" s="51"/>
      <c r="S162" s="49"/>
      <c r="T162" s="19"/>
      <c r="U162" s="19"/>
      <c r="V162" s="20"/>
      <c r="W162" s="51"/>
      <c r="AN162" s="2" t="str">
        <f t="shared" si="48"/>
        <v/>
      </c>
      <c r="BA162" s="2" t="str">
        <f>Disponibili!B162</f>
        <v>GUDMUNDSSON</v>
      </c>
      <c r="BB162" s="2" t="str">
        <f>Disponibili!A162</f>
        <v>C</v>
      </c>
    </row>
    <row r="163" spans="1:54" x14ac:dyDescent="0.25">
      <c r="A163" s="49"/>
      <c r="B163" s="19"/>
      <c r="C163" s="19"/>
      <c r="D163" s="20"/>
      <c r="E163" s="51"/>
      <c r="G163" s="49"/>
      <c r="H163" s="20"/>
      <c r="I163" s="20"/>
      <c r="J163" s="20"/>
      <c r="K163" s="51"/>
      <c r="M163" s="49"/>
      <c r="N163" s="19"/>
      <c r="O163" s="19"/>
      <c r="P163" s="20"/>
      <c r="Q163" s="51"/>
      <c r="S163" s="49"/>
      <c r="T163" s="20"/>
      <c r="U163" s="20"/>
      <c r="V163" s="20"/>
      <c r="W163" s="51"/>
      <c r="AH163" s="65" t="str">
        <f t="shared" si="49"/>
        <v>BARELLA</v>
      </c>
      <c r="AI163" s="65" t="str">
        <f t="shared" si="49"/>
        <v>C</v>
      </c>
      <c r="AJ163" s="65" t="str">
        <f t="shared" si="50"/>
        <v>AMOREODIO</v>
      </c>
      <c r="AL163" s="65" t="str">
        <f t="shared" si="51"/>
        <v>/28</v>
      </c>
      <c r="AN163" s="2">
        <f t="shared" si="48"/>
        <v>29</v>
      </c>
      <c r="BA163" s="2" t="str">
        <f>Disponibili!B163</f>
        <v>HARRISON</v>
      </c>
      <c r="BB163" s="2" t="str">
        <f>Disponibili!A163</f>
        <v>C</v>
      </c>
    </row>
    <row r="164" spans="1:54" x14ac:dyDescent="0.25">
      <c r="A164" s="49"/>
      <c r="B164" s="19"/>
      <c r="C164" s="19"/>
      <c r="D164" s="20"/>
      <c r="E164" s="51"/>
      <c r="G164" s="49"/>
      <c r="H164" s="20"/>
      <c r="I164" s="20"/>
      <c r="J164" s="20"/>
      <c r="K164" s="51"/>
      <c r="M164" s="49"/>
      <c r="N164" s="20"/>
      <c r="O164" s="20"/>
      <c r="P164" s="20"/>
      <c r="Q164" s="51"/>
      <c r="S164" s="49"/>
      <c r="T164" s="20"/>
      <c r="U164" s="20"/>
      <c r="V164" s="20"/>
      <c r="W164" s="51"/>
      <c r="AH164" s="65" t="str">
        <f t="shared" si="49"/>
        <v>BERNARDESCHI</v>
      </c>
      <c r="AI164" s="65" t="str">
        <f t="shared" si="49"/>
        <v>C</v>
      </c>
      <c r="AJ164" s="65" t="str">
        <f t="shared" si="50"/>
        <v>AMOREODIO</v>
      </c>
      <c r="AL164" s="65" t="str">
        <f t="shared" si="51"/>
        <v>/28</v>
      </c>
      <c r="AN164" s="2">
        <f t="shared" si="48"/>
        <v>19</v>
      </c>
      <c r="BA164" s="2" t="str">
        <f>Disponibili!B164</f>
        <v>NDOUR</v>
      </c>
      <c r="BB164" s="2" t="str">
        <f>Disponibili!A164</f>
        <v>C</v>
      </c>
    </row>
    <row r="165" spans="1:54" x14ac:dyDescent="0.25">
      <c r="A165" s="49"/>
      <c r="B165" s="19"/>
      <c r="C165" s="19"/>
      <c r="D165" s="20"/>
      <c r="E165" s="51"/>
      <c r="G165" s="49"/>
      <c r="H165" s="20"/>
      <c r="I165" s="20"/>
      <c r="J165" s="20"/>
      <c r="K165" s="51"/>
      <c r="M165" s="49"/>
      <c r="N165" s="20"/>
      <c r="O165" s="20"/>
      <c r="P165" s="20"/>
      <c r="Q165" s="51"/>
      <c r="S165" s="49"/>
      <c r="T165" s="20"/>
      <c r="U165" s="20"/>
      <c r="V165" s="20"/>
      <c r="W165" s="51"/>
      <c r="AH165" s="65" t="str">
        <f t="shared" si="49"/>
        <v>KARLSTROM</v>
      </c>
      <c r="AI165" s="65" t="str">
        <f t="shared" si="49"/>
        <v>C</v>
      </c>
      <c r="AJ165" s="65" t="str">
        <f t="shared" si="50"/>
        <v>AMOREODIO</v>
      </c>
      <c r="AL165" s="65" t="str">
        <f t="shared" si="51"/>
        <v>/27</v>
      </c>
      <c r="AN165" s="2">
        <f t="shared" si="48"/>
        <v>13</v>
      </c>
      <c r="BA165" s="2" t="str">
        <f>Disponibili!B165</f>
        <v>SABIRI</v>
      </c>
      <c r="BB165" s="2" t="str">
        <f>Disponibili!A165</f>
        <v>C</v>
      </c>
    </row>
    <row r="166" spans="1:54" x14ac:dyDescent="0.25">
      <c r="A166" s="42"/>
      <c r="B166" s="52"/>
      <c r="C166" s="38"/>
      <c r="D166" s="11"/>
      <c r="E166" s="11"/>
      <c r="F166" s="47"/>
      <c r="G166" s="42"/>
      <c r="H166" s="52"/>
      <c r="I166" s="38"/>
      <c r="J166" s="11"/>
      <c r="K166" s="11"/>
      <c r="L166" s="47"/>
      <c r="M166" s="42"/>
      <c r="N166" s="52"/>
      <c r="O166" s="38"/>
      <c r="P166" s="11"/>
      <c r="Q166" s="11"/>
      <c r="R166" s="47"/>
      <c r="S166" s="42"/>
      <c r="T166" s="52"/>
      <c r="U166" s="38"/>
      <c r="V166" s="11"/>
      <c r="AH166" s="65" t="str">
        <f t="shared" si="49"/>
        <v>MCTOMINAY</v>
      </c>
      <c r="AI166" s="65" t="str">
        <f t="shared" si="49"/>
        <v>C</v>
      </c>
      <c r="AJ166" s="65" t="str">
        <f t="shared" si="50"/>
        <v>AMOREODIO</v>
      </c>
      <c r="AL166" s="65" t="str">
        <f t="shared" si="51"/>
        <v>/28</v>
      </c>
      <c r="AN166" s="2">
        <f t="shared" si="48"/>
        <v>61</v>
      </c>
      <c r="BA166" s="2" t="str">
        <f>Disponibili!B166</f>
        <v>AMORIM</v>
      </c>
      <c r="BB166" s="2" t="str">
        <f>Disponibili!A166</f>
        <v>C</v>
      </c>
    </row>
    <row r="167" spans="1:54" x14ac:dyDescent="0.25">
      <c r="A167" s="44" t="s">
        <v>601</v>
      </c>
      <c r="B167" s="45"/>
      <c r="C167" s="45"/>
      <c r="D167" s="45" t="s">
        <v>1</v>
      </c>
      <c r="E167" s="46" t="s">
        <v>2</v>
      </c>
      <c r="F167" s="47">
        <v>0</v>
      </c>
      <c r="G167" s="44" t="s">
        <v>603</v>
      </c>
      <c r="H167" s="45"/>
      <c r="I167" s="48"/>
      <c r="J167" s="45" t="s">
        <v>1</v>
      </c>
      <c r="K167" s="46" t="s">
        <v>2</v>
      </c>
      <c r="L167" s="47">
        <v>0</v>
      </c>
      <c r="M167" s="44" t="s">
        <v>604</v>
      </c>
      <c r="N167" s="45"/>
      <c r="O167" s="48"/>
      <c r="P167" s="45" t="s">
        <v>1</v>
      </c>
      <c r="Q167" s="46" t="s">
        <v>2</v>
      </c>
      <c r="R167" s="47">
        <v>0</v>
      </c>
      <c r="S167" s="44" t="s">
        <v>605</v>
      </c>
      <c r="T167" s="45"/>
      <c r="U167" s="48"/>
      <c r="V167" s="45" t="s">
        <v>1</v>
      </c>
      <c r="W167" s="46" t="s">
        <v>2</v>
      </c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  <c r="AH167" s="65" t="str">
        <f t="shared" si="49"/>
        <v>ORISTANIO</v>
      </c>
      <c r="AI167" s="65" t="str">
        <f t="shared" si="49"/>
        <v>C</v>
      </c>
      <c r="AJ167" s="65" t="str">
        <f t="shared" si="50"/>
        <v>AMOREODIO</v>
      </c>
      <c r="AL167" s="65" t="str">
        <f t="shared" si="51"/>
        <v>/27</v>
      </c>
      <c r="AN167" s="2">
        <f t="shared" si="48"/>
        <v>9</v>
      </c>
      <c r="BA167" s="2" t="str">
        <f>Disponibili!B167</f>
        <v>CARBONE</v>
      </c>
      <c r="BB167" s="2" t="str">
        <f>Disponibili!A167</f>
        <v>C</v>
      </c>
    </row>
    <row r="168" spans="1:54" x14ac:dyDescent="0.25">
      <c r="A168" s="50"/>
      <c r="B168" s="19"/>
      <c r="C168" s="19"/>
      <c r="D168" s="20"/>
      <c r="E168" s="51"/>
      <c r="G168" s="53"/>
      <c r="H168" s="19"/>
      <c r="I168" s="19"/>
      <c r="J168" s="21"/>
      <c r="K168" s="51"/>
      <c r="M168" s="50"/>
      <c r="N168" s="19"/>
      <c r="O168" s="19"/>
      <c r="P168" s="20"/>
      <c r="Q168" s="51"/>
      <c r="S168" s="50"/>
      <c r="T168" s="19"/>
      <c r="U168" s="19"/>
      <c r="V168" s="20"/>
      <c r="W168" s="51"/>
      <c r="X168" s="127"/>
      <c r="Y168" s="127"/>
      <c r="Z168" s="127"/>
      <c r="AA168" s="127"/>
      <c r="AB168" s="127"/>
      <c r="AC168" s="127"/>
      <c r="AD168" s="127"/>
      <c r="AE168" s="127"/>
      <c r="AF168" s="127"/>
      <c r="AG168" s="127"/>
      <c r="AH168" s="65" t="str">
        <f t="shared" si="49"/>
        <v>SUCIC</v>
      </c>
      <c r="AI168" s="65" t="str">
        <f t="shared" si="49"/>
        <v>C</v>
      </c>
      <c r="AJ168" s="65" t="str">
        <f t="shared" si="50"/>
        <v>AMOREODIO</v>
      </c>
      <c r="AL168" s="65" t="str">
        <f t="shared" si="51"/>
        <v>/28</v>
      </c>
      <c r="AN168" s="2">
        <f t="shared" si="48"/>
        <v>9</v>
      </c>
      <c r="BA168" s="2" t="str">
        <f>Disponibili!B168</f>
        <v>CARBONI</v>
      </c>
      <c r="BB168" s="2" t="str">
        <f>Disponibili!A168</f>
        <v>C</v>
      </c>
    </row>
    <row r="169" spans="1:54" x14ac:dyDescent="0.25">
      <c r="A169" s="49"/>
      <c r="B169" s="19"/>
      <c r="C169" s="19"/>
      <c r="D169" s="20"/>
      <c r="E169" s="51"/>
      <c r="G169" s="49"/>
      <c r="H169" s="19"/>
      <c r="I169" s="19"/>
      <c r="J169" s="20"/>
      <c r="K169" s="51"/>
      <c r="M169" s="53"/>
      <c r="N169" s="19"/>
      <c r="O169" s="19"/>
      <c r="P169" s="21"/>
      <c r="Q169" s="51"/>
      <c r="S169" s="49"/>
      <c r="T169" s="19"/>
      <c r="U169" s="19"/>
      <c r="V169" s="20"/>
      <c r="W169" s="51"/>
      <c r="X169" s="127"/>
      <c r="Y169" s="127"/>
      <c r="Z169" s="127"/>
      <c r="AA169" s="127"/>
      <c r="AB169" s="127"/>
      <c r="AC169" s="127"/>
      <c r="AD169" s="127"/>
      <c r="AE169" s="127"/>
      <c r="AF169" s="127"/>
      <c r="AG169" s="127"/>
      <c r="AH169" s="65" t="str">
        <f t="shared" si="49"/>
        <v>ZALEWSKI</v>
      </c>
      <c r="AI169" s="65" t="str">
        <f t="shared" si="49"/>
        <v>C</v>
      </c>
      <c r="AJ169" s="65" t="str">
        <f t="shared" si="50"/>
        <v>AMOREODIO</v>
      </c>
      <c r="AL169" s="65" t="str">
        <f t="shared" si="51"/>
        <v>/27</v>
      </c>
      <c r="AN169" s="2">
        <f t="shared" si="48"/>
        <v>9</v>
      </c>
      <c r="BA169" s="2" t="str">
        <f>Disponibili!B169</f>
        <v>CORNET</v>
      </c>
      <c r="BB169" s="2" t="str">
        <f>Disponibili!A169</f>
        <v>C</v>
      </c>
    </row>
    <row r="170" spans="1:54" x14ac:dyDescent="0.25">
      <c r="A170" s="49"/>
      <c r="B170" s="19"/>
      <c r="C170" s="19"/>
      <c r="D170" s="20"/>
      <c r="E170" s="51"/>
      <c r="G170" s="49"/>
      <c r="H170" s="19"/>
      <c r="I170" s="19"/>
      <c r="J170" s="20"/>
      <c r="K170" s="51"/>
      <c r="M170" s="49"/>
      <c r="N170" s="19"/>
      <c r="O170" s="19"/>
      <c r="P170" s="20"/>
      <c r="Q170" s="51"/>
      <c r="S170" s="49"/>
      <c r="T170" s="19"/>
      <c r="U170" s="19"/>
      <c r="V170" s="20"/>
      <c r="W170" s="51"/>
      <c r="X170" s="127"/>
      <c r="Y170" s="127"/>
      <c r="Z170" s="127"/>
      <c r="AA170" s="127"/>
      <c r="AB170" s="127"/>
      <c r="AC170" s="127"/>
      <c r="AD170" s="127"/>
      <c r="AE170" s="127"/>
      <c r="AF170" s="127"/>
      <c r="AG170" s="127"/>
      <c r="AH170" s="65" t="str">
        <f t="shared" si="49"/>
        <v>ZANIOLO</v>
      </c>
      <c r="AI170" s="65" t="str">
        <f t="shared" si="49"/>
        <v>C</v>
      </c>
      <c r="AJ170" s="65" t="str">
        <f t="shared" si="50"/>
        <v>AMOREODIO</v>
      </c>
      <c r="AL170" s="65" t="str">
        <f t="shared" si="51"/>
        <v>/27</v>
      </c>
      <c r="AN170" s="2">
        <f t="shared" si="48"/>
        <v>19</v>
      </c>
      <c r="BA170" s="2" t="str">
        <f>Disponibili!B170</f>
        <v>GROSSI</v>
      </c>
      <c r="BB170" s="2" t="str">
        <f>Disponibili!A170</f>
        <v>C</v>
      </c>
    </row>
    <row r="171" spans="1:54" x14ac:dyDescent="0.25">
      <c r="A171" s="49"/>
      <c r="B171" s="19"/>
      <c r="C171" s="19"/>
      <c r="D171" s="20"/>
      <c r="E171" s="51"/>
      <c r="G171" s="49"/>
      <c r="H171" s="20"/>
      <c r="I171" s="20"/>
      <c r="J171" s="20"/>
      <c r="K171" s="51"/>
      <c r="M171" s="49"/>
      <c r="N171" s="19"/>
      <c r="O171" s="19"/>
      <c r="P171" s="20"/>
      <c r="Q171" s="51"/>
      <c r="S171" s="49"/>
      <c r="T171" s="19"/>
      <c r="U171" s="19"/>
      <c r="V171" s="20"/>
      <c r="W171" s="51"/>
      <c r="X171" s="127"/>
      <c r="Y171" s="127"/>
      <c r="Z171" s="127"/>
      <c r="AA171" s="127"/>
      <c r="AB171" s="127"/>
      <c r="AC171" s="127"/>
      <c r="AD171" s="127"/>
      <c r="AE171" s="127"/>
      <c r="AF171" s="127"/>
      <c r="AG171" s="127"/>
      <c r="AN171" s="2">
        <f t="shared" si="48"/>
        <v>0</v>
      </c>
      <c r="BA171" s="2" t="str">
        <f>Disponibili!B171</f>
        <v>LAFONT</v>
      </c>
      <c r="BB171" s="2" t="str">
        <f>Disponibili!A171</f>
        <v>C</v>
      </c>
    </row>
    <row r="172" spans="1:54" x14ac:dyDescent="0.25">
      <c r="A172" s="49"/>
      <c r="B172" s="19"/>
      <c r="C172" s="19"/>
      <c r="D172" s="20"/>
      <c r="E172" s="51"/>
      <c r="G172" s="49"/>
      <c r="H172" s="20"/>
      <c r="I172" s="20"/>
      <c r="J172" s="20"/>
      <c r="K172" s="51"/>
      <c r="M172" s="49"/>
      <c r="N172" s="19"/>
      <c r="O172" s="19"/>
      <c r="P172" s="20"/>
      <c r="Q172" s="51"/>
      <c r="S172" s="49"/>
      <c r="T172" s="19"/>
      <c r="U172" s="19"/>
      <c r="V172" s="20"/>
      <c r="W172" s="51"/>
      <c r="AH172" s="65" t="str">
        <f t="shared" si="49"/>
        <v>BONAZZOLI</v>
      </c>
      <c r="AI172" s="65" t="str">
        <f t="shared" si="49"/>
        <v>A</v>
      </c>
      <c r="AJ172" s="65" t="str">
        <f t="shared" si="50"/>
        <v>AMOREODIO</v>
      </c>
      <c r="AL172" s="65" t="str">
        <f t="shared" si="51"/>
        <v>/28</v>
      </c>
      <c r="AN172" s="2">
        <f t="shared" si="48"/>
        <v>11</v>
      </c>
      <c r="BA172" s="2" t="str">
        <f>Disponibili!B172</f>
        <v>MASINI</v>
      </c>
      <c r="BB172" s="2" t="str">
        <f>Disponibili!A172</f>
        <v>C</v>
      </c>
    </row>
    <row r="173" spans="1:54" x14ac:dyDescent="0.25">
      <c r="A173" s="49"/>
      <c r="B173" s="19"/>
      <c r="C173" s="19"/>
      <c r="D173" s="20"/>
      <c r="E173" s="51"/>
      <c r="G173" s="49"/>
      <c r="H173" s="20"/>
      <c r="I173" s="20"/>
      <c r="J173" s="20"/>
      <c r="K173" s="51"/>
      <c r="M173" s="49"/>
      <c r="N173" s="19"/>
      <c r="O173" s="19"/>
      <c r="P173" s="20"/>
      <c r="Q173" s="51"/>
      <c r="S173" s="49"/>
      <c r="T173" s="20"/>
      <c r="U173" s="20"/>
      <c r="V173" s="20"/>
      <c r="W173" s="51"/>
      <c r="AH173" s="65" t="str">
        <f t="shared" si="49"/>
        <v>COLOMBO</v>
      </c>
      <c r="AI173" s="65" t="str">
        <f t="shared" si="49"/>
        <v>A</v>
      </c>
      <c r="AJ173" s="65" t="str">
        <f t="shared" si="50"/>
        <v>AMOREODIO</v>
      </c>
      <c r="AL173" s="65" t="str">
        <f t="shared" si="51"/>
        <v>/27</v>
      </c>
      <c r="AN173" s="2">
        <f t="shared" si="48"/>
        <v>19</v>
      </c>
      <c r="BA173" s="2" t="str">
        <f>Disponibili!B173</f>
        <v>ONANA</v>
      </c>
      <c r="BB173" s="2" t="str">
        <f>Disponibili!A173</f>
        <v>C</v>
      </c>
    </row>
    <row r="174" spans="1:54" x14ac:dyDescent="0.25">
      <c r="A174" s="49"/>
      <c r="B174" s="19"/>
      <c r="C174" s="19"/>
      <c r="D174" s="20"/>
      <c r="E174" s="51"/>
      <c r="G174" s="49"/>
      <c r="H174" s="20"/>
      <c r="I174" s="20"/>
      <c r="J174" s="20"/>
      <c r="K174" s="51"/>
      <c r="M174" s="49"/>
      <c r="N174" s="20"/>
      <c r="O174" s="20"/>
      <c r="P174" s="20"/>
      <c r="Q174" s="51"/>
      <c r="S174" s="49"/>
      <c r="T174" s="20"/>
      <c r="U174" s="20"/>
      <c r="V174" s="20"/>
      <c r="W174" s="51"/>
      <c r="AH174" s="65" t="str">
        <f t="shared" si="49"/>
        <v>DAVIS</v>
      </c>
      <c r="AI174" s="65" t="str">
        <f t="shared" si="49"/>
        <v>A</v>
      </c>
      <c r="AJ174" s="65" t="str">
        <f t="shared" si="50"/>
        <v>AMOREODIO</v>
      </c>
      <c r="AL174" s="65" t="str">
        <f t="shared" si="51"/>
        <v>/28</v>
      </c>
      <c r="AN174" s="2">
        <f t="shared" si="48"/>
        <v>29</v>
      </c>
      <c r="BA174" s="2" t="str">
        <f>Disponibili!B174</f>
        <v>DIOUF</v>
      </c>
      <c r="BB174" s="2" t="str">
        <f>Disponibili!A174</f>
        <v>C</v>
      </c>
    </row>
    <row r="175" spans="1:54" x14ac:dyDescent="0.25">
      <c r="A175" s="49"/>
      <c r="B175" s="19"/>
      <c r="C175" s="19"/>
      <c r="D175" s="20"/>
      <c r="E175" s="51"/>
      <c r="G175" s="49"/>
      <c r="H175" s="20"/>
      <c r="I175" s="20"/>
      <c r="J175" s="20"/>
      <c r="K175" s="51"/>
      <c r="M175" s="49"/>
      <c r="N175" s="20"/>
      <c r="O175" s="20"/>
      <c r="P175" s="20"/>
      <c r="Q175" s="51"/>
      <c r="S175" s="49"/>
      <c r="T175" s="20"/>
      <c r="U175" s="20"/>
      <c r="V175" s="20"/>
      <c r="W175" s="51"/>
      <c r="AH175" s="65" t="str">
        <f t="shared" si="49"/>
        <v>DIA</v>
      </c>
      <c r="AI175" s="65" t="str">
        <f t="shared" si="49"/>
        <v>A</v>
      </c>
      <c r="AJ175" s="65" t="str">
        <f t="shared" si="50"/>
        <v>AMOREODIO</v>
      </c>
      <c r="AL175" s="65" t="str">
        <f t="shared" si="51"/>
        <v>/28</v>
      </c>
      <c r="AN175" s="2">
        <f t="shared" si="48"/>
        <v>9</v>
      </c>
      <c r="BA175" s="2" t="str">
        <f>Disponibili!B175</f>
        <v>TOPALOVIC</v>
      </c>
      <c r="BB175" s="2" t="str">
        <f>Disponibili!A175</f>
        <v>C</v>
      </c>
    </row>
    <row r="176" spans="1:54" ht="13" thickBot="1" x14ac:dyDescent="0.3">
      <c r="A176" s="36"/>
      <c r="B176" s="37"/>
      <c r="C176" s="54"/>
      <c r="D176" s="11"/>
      <c r="E176" s="11"/>
      <c r="F176" s="47"/>
      <c r="G176" s="36"/>
      <c r="H176" s="37"/>
      <c r="I176" s="38"/>
      <c r="J176" s="11"/>
      <c r="K176" s="11"/>
      <c r="L176" s="47"/>
      <c r="M176" s="36"/>
      <c r="N176" s="37"/>
      <c r="O176" s="38"/>
      <c r="P176" s="11"/>
      <c r="R176" s="47"/>
      <c r="S176" s="36"/>
      <c r="T176" s="37"/>
      <c r="U176" s="38"/>
      <c r="V176" s="11"/>
      <c r="AH176" s="136" t="str">
        <f t="shared" si="49"/>
        <v>PICCOLI</v>
      </c>
      <c r="AI176" s="136" t="str">
        <f t="shared" si="49"/>
        <v>A</v>
      </c>
      <c r="AJ176" s="136" t="str">
        <f t="shared" si="50"/>
        <v>AMOREODIO</v>
      </c>
      <c r="AL176" s="136" t="str">
        <f t="shared" si="51"/>
        <v>/28</v>
      </c>
      <c r="AN176" s="2">
        <f t="shared" si="48"/>
        <v>11</v>
      </c>
      <c r="BA176" s="2" t="str">
        <f>Disponibili!B176</f>
        <v>ADZIC</v>
      </c>
      <c r="BB176" s="2" t="str">
        <f>Disponibili!A176</f>
        <v>C</v>
      </c>
    </row>
    <row r="177" spans="1:54" x14ac:dyDescent="0.25">
      <c r="A177" s="44" t="s">
        <v>606</v>
      </c>
      <c r="B177" s="45"/>
      <c r="C177" s="45"/>
      <c r="D177" s="45" t="s">
        <v>1</v>
      </c>
      <c r="E177" s="46" t="s">
        <v>2</v>
      </c>
      <c r="F177" s="47">
        <v>0</v>
      </c>
      <c r="G177" s="44" t="s">
        <v>607</v>
      </c>
      <c r="H177" s="45"/>
      <c r="I177" s="48"/>
      <c r="J177" s="45" t="s">
        <v>1</v>
      </c>
      <c r="K177" s="46" t="s">
        <v>2</v>
      </c>
      <c r="L177" s="47">
        <v>0</v>
      </c>
      <c r="M177" s="44" t="s">
        <v>608</v>
      </c>
      <c r="N177" s="45"/>
      <c r="O177" s="48"/>
      <c r="P177" s="45" t="s">
        <v>1</v>
      </c>
      <c r="Q177" s="46" t="s">
        <v>2</v>
      </c>
      <c r="R177" s="47">
        <v>0</v>
      </c>
      <c r="S177" s="44" t="s">
        <v>609</v>
      </c>
      <c r="T177" s="45"/>
      <c r="U177" s="48"/>
      <c r="V177" s="45" t="s">
        <v>1</v>
      </c>
      <c r="W177" s="46" t="s">
        <v>2</v>
      </c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  <c r="BA177" s="2" t="str">
        <f>Disponibili!B177</f>
        <v>CONCEICAO</v>
      </c>
      <c r="BB177" s="2" t="str">
        <f>Disponibili!A177</f>
        <v>C</v>
      </c>
    </row>
    <row r="178" spans="1:54" x14ac:dyDescent="0.25">
      <c r="A178" s="50"/>
      <c r="B178" s="19"/>
      <c r="C178" s="19"/>
      <c r="D178" s="20"/>
      <c r="E178" s="51"/>
      <c r="G178" s="50"/>
      <c r="H178" s="19"/>
      <c r="I178" s="19"/>
      <c r="J178" s="20"/>
      <c r="K178" s="51"/>
      <c r="M178" s="50"/>
      <c r="N178" s="19"/>
      <c r="O178" s="19"/>
      <c r="P178" s="20"/>
      <c r="Q178" s="51"/>
      <c r="S178" s="50"/>
      <c r="T178" s="19"/>
      <c r="U178" s="19"/>
      <c r="V178" s="20"/>
      <c r="W178" s="51"/>
      <c r="X178" s="127"/>
      <c r="Y178" s="127"/>
      <c r="Z178" s="127"/>
      <c r="AA178" s="127"/>
      <c r="AB178" s="127"/>
      <c r="AC178" s="127"/>
      <c r="AD178" s="127"/>
      <c r="AE178" s="127"/>
      <c r="AF178" s="127"/>
      <c r="AG178" s="127"/>
      <c r="BA178" s="2" t="str">
        <f>Disponibili!B178</f>
        <v>KOSTIC</v>
      </c>
      <c r="BB178" s="2" t="str">
        <f>Disponibili!A178</f>
        <v>C</v>
      </c>
    </row>
    <row r="179" spans="1:54" x14ac:dyDescent="0.25">
      <c r="A179" s="50"/>
      <c r="B179" s="19"/>
      <c r="C179" s="19"/>
      <c r="D179" s="20"/>
      <c r="E179" s="51"/>
      <c r="G179" s="50"/>
      <c r="H179" s="19"/>
      <c r="I179" s="19"/>
      <c r="J179" s="20"/>
      <c r="K179" s="51"/>
      <c r="M179" s="49"/>
      <c r="N179" s="19"/>
      <c r="O179" s="19"/>
      <c r="P179" s="20"/>
      <c r="Q179" s="51"/>
      <c r="S179" s="50"/>
      <c r="T179" s="19"/>
      <c r="U179" s="19"/>
      <c r="V179" s="20"/>
      <c r="W179" s="51"/>
      <c r="X179" s="127"/>
      <c r="Y179" s="127"/>
      <c r="Z179" s="127"/>
      <c r="AA179" s="127"/>
      <c r="AB179" s="127"/>
      <c r="AC179" s="127"/>
      <c r="AD179" s="127"/>
      <c r="AE179" s="127"/>
      <c r="AF179" s="127"/>
      <c r="AG179" s="127"/>
      <c r="AH179" s="65" t="str">
        <f>G43</f>
        <v>SKORUPSKI</v>
      </c>
      <c r="AI179" s="65" t="str">
        <f>H43</f>
        <v>P</v>
      </c>
      <c r="AJ179" s="65" t="str">
        <f>G$42</f>
        <v>BARBERA &amp; CHAMPAGNE</v>
      </c>
      <c r="AK179" s="65" t="str">
        <f>(1-COUNTIF(AI179:AI205,"P"))&amp;"-"&amp;(8-COUNTIF(AI179:AI205,"D"))&amp;"-"&amp;(8-COUNTIF(AI179:AI205,"C"))&amp;"-"&amp;(5-COUNTIF(AI179:AI205,"A"))</f>
        <v>0-0-1-0</v>
      </c>
      <c r="AL179" s="65" t="str">
        <f>K43</f>
        <v>/28</v>
      </c>
      <c r="AM179" s="128">
        <f>K78</f>
        <v>43</v>
      </c>
      <c r="AN179" s="2">
        <f>J43</f>
        <v>8</v>
      </c>
      <c r="AO179" s="129">
        <f>AM179+SUM(AN179:AN205)</f>
        <v>270</v>
      </c>
      <c r="AQ179" s="2" t="str">
        <f>IF(LEFT($AK179,1)="0",0,$AP$5)&amp;"-"&amp;IF(MID($AK179,3,1)="0",0,$AP$6)&amp;"-"&amp;IF(MID($AK179,5,1)="0",0,$AP$7)&amp;"-"&amp;IF(MID($AK179,7,1)="0",0,$AP$8)</f>
        <v>0-0-6-0</v>
      </c>
      <c r="BA179" s="2" t="str">
        <f>Disponibili!B179</f>
        <v>MCKENNIE</v>
      </c>
      <c r="BB179" s="2" t="str">
        <f>Disponibili!A179</f>
        <v>C</v>
      </c>
    </row>
    <row r="180" spans="1:54" x14ac:dyDescent="0.25">
      <c r="A180" s="53"/>
      <c r="B180" s="19"/>
      <c r="C180" s="19"/>
      <c r="D180" s="21"/>
      <c r="E180" s="51"/>
      <c r="G180" s="50"/>
      <c r="H180" s="19"/>
      <c r="I180" s="19"/>
      <c r="J180" s="20"/>
      <c r="K180" s="51"/>
      <c r="M180" s="49"/>
      <c r="N180" s="19"/>
      <c r="O180" s="19"/>
      <c r="P180" s="20"/>
      <c r="Q180" s="51"/>
      <c r="S180" s="49"/>
      <c r="T180" s="19"/>
      <c r="U180" s="19"/>
      <c r="V180" s="20"/>
      <c r="W180" s="51"/>
      <c r="X180" s="127"/>
      <c r="Y180" s="127"/>
      <c r="Z180" s="127"/>
      <c r="AA180" s="127"/>
      <c r="AB180" s="127"/>
      <c r="AC180" s="127"/>
      <c r="AD180" s="127"/>
      <c r="AE180" s="127"/>
      <c r="AF180" s="127"/>
      <c r="AG180" s="127"/>
      <c r="AN180" s="2">
        <f t="shared" ref="AN180:AN205" si="52">J44</f>
        <v>0</v>
      </c>
      <c r="BA180" s="2" t="str">
        <f>Disponibili!B180</f>
        <v>MIRETTI</v>
      </c>
      <c r="BB180" s="2" t="str">
        <f>Disponibili!A180</f>
        <v>C</v>
      </c>
    </row>
    <row r="181" spans="1:54" x14ac:dyDescent="0.25">
      <c r="A181" s="49"/>
      <c r="B181" s="20"/>
      <c r="C181" s="20"/>
      <c r="D181" s="20"/>
      <c r="E181" s="51"/>
      <c r="G181" s="49"/>
      <c r="H181" s="19"/>
      <c r="I181" s="19"/>
      <c r="J181" s="20"/>
      <c r="K181" s="51"/>
      <c r="M181" s="49"/>
      <c r="N181" s="19"/>
      <c r="O181" s="19"/>
      <c r="P181" s="20"/>
      <c r="Q181" s="51"/>
      <c r="S181" s="49"/>
      <c r="T181" s="19"/>
      <c r="U181" s="19"/>
      <c r="V181" s="20"/>
      <c r="W181" s="51"/>
      <c r="X181" s="127"/>
      <c r="Y181" s="127"/>
      <c r="Z181" s="127"/>
      <c r="AA181" s="127"/>
      <c r="AB181" s="127"/>
      <c r="AC181" s="127"/>
      <c r="AD181" s="127"/>
      <c r="AE181" s="127"/>
      <c r="AF181" s="127"/>
      <c r="AG181" s="127"/>
      <c r="AN181" s="2">
        <f t="shared" si="52"/>
        <v>0</v>
      </c>
      <c r="BA181" s="2" t="str">
        <f>Disponibili!B181</f>
        <v>THURAM K.</v>
      </c>
      <c r="BB181" s="2" t="str">
        <f>Disponibili!A181</f>
        <v>C</v>
      </c>
    </row>
    <row r="182" spans="1:54" x14ac:dyDescent="0.25">
      <c r="A182" s="49"/>
      <c r="B182" s="20"/>
      <c r="C182" s="20"/>
      <c r="D182" s="20"/>
      <c r="E182" s="51"/>
      <c r="G182" s="49"/>
      <c r="H182" s="19"/>
      <c r="I182" s="19"/>
      <c r="J182" s="20"/>
      <c r="K182" s="51"/>
      <c r="M182" s="49"/>
      <c r="N182" s="19"/>
      <c r="O182" s="19"/>
      <c r="P182" s="20"/>
      <c r="Q182" s="51"/>
      <c r="S182" s="49"/>
      <c r="T182" s="19"/>
      <c r="U182" s="19"/>
      <c r="V182" s="20"/>
      <c r="W182" s="51"/>
      <c r="AN182" s="2">
        <f t="shared" si="52"/>
        <v>0</v>
      </c>
      <c r="BA182" s="2" t="str">
        <f>Disponibili!B182</f>
        <v>BASIC</v>
      </c>
      <c r="BB182" s="2" t="str">
        <f>Disponibili!A182</f>
        <v>C</v>
      </c>
    </row>
    <row r="183" spans="1:54" x14ac:dyDescent="0.25">
      <c r="A183" s="49"/>
      <c r="B183" s="20"/>
      <c r="C183" s="20"/>
      <c r="D183" s="20"/>
      <c r="E183" s="51"/>
      <c r="G183" s="49"/>
      <c r="H183" s="19"/>
      <c r="I183" s="19"/>
      <c r="J183" s="20"/>
      <c r="K183" s="51"/>
      <c r="M183" s="49"/>
      <c r="N183" s="19"/>
      <c r="O183" s="19"/>
      <c r="P183" s="20"/>
      <c r="Q183" s="51"/>
      <c r="S183" s="49"/>
      <c r="T183" s="20"/>
      <c r="U183" s="20"/>
      <c r="V183" s="20"/>
      <c r="W183" s="51"/>
      <c r="AH183" s="65" t="str">
        <f t="shared" ref="AH183:AI205" si="53">G47</f>
        <v>BASCHIROTTO</v>
      </c>
      <c r="AI183" s="65" t="str">
        <f t="shared" si="53"/>
        <v>D</v>
      </c>
      <c r="AJ183" s="65" t="str">
        <f t="shared" ref="AJ183:AJ205" si="54">G$42</f>
        <v>BARBERA &amp; CHAMPAGNE</v>
      </c>
      <c r="AL183" s="65" t="str">
        <f t="shared" ref="AL183:AL205" si="55">K47</f>
        <v>/27</v>
      </c>
      <c r="AN183" s="2">
        <f t="shared" si="52"/>
        <v>3</v>
      </c>
      <c r="BA183" s="2" t="str">
        <f>Disponibili!B183</f>
        <v>BELAHYANE</v>
      </c>
      <c r="BB183" s="2" t="str">
        <f>Disponibili!A183</f>
        <v>C</v>
      </c>
    </row>
    <row r="184" spans="1:54" x14ac:dyDescent="0.25">
      <c r="A184" s="49"/>
      <c r="B184" s="20"/>
      <c r="C184" s="20"/>
      <c r="D184" s="20"/>
      <c r="E184" s="51"/>
      <c r="G184" s="49"/>
      <c r="H184" s="19"/>
      <c r="I184" s="19"/>
      <c r="J184" s="20"/>
      <c r="K184" s="51"/>
      <c r="M184" s="49"/>
      <c r="N184" s="20"/>
      <c r="O184" s="20"/>
      <c r="P184" s="20"/>
      <c r="Q184" s="51"/>
      <c r="S184" s="49"/>
      <c r="T184" s="20"/>
      <c r="U184" s="20"/>
      <c r="V184" s="20"/>
      <c r="W184" s="51"/>
      <c r="AH184" s="65" t="str">
        <f t="shared" si="53"/>
        <v>BUONGIORNO</v>
      </c>
      <c r="AI184" s="65" t="str">
        <f t="shared" si="53"/>
        <v>D</v>
      </c>
      <c r="AJ184" s="65" t="str">
        <f t="shared" si="54"/>
        <v>BARBERA &amp; CHAMPAGNE</v>
      </c>
      <c r="AL184" s="65" t="str">
        <f t="shared" si="55"/>
        <v>/27</v>
      </c>
      <c r="AN184" s="2">
        <f t="shared" si="52"/>
        <v>20</v>
      </c>
      <c r="BA184" s="2" t="str">
        <f>Disponibili!B184</f>
        <v>DELE-BASHIRU</v>
      </c>
      <c r="BB184" s="2" t="str">
        <f>Disponibili!A184</f>
        <v>C</v>
      </c>
    </row>
    <row r="185" spans="1:54" x14ac:dyDescent="0.25">
      <c r="A185" s="49"/>
      <c r="B185" s="20"/>
      <c r="C185" s="20"/>
      <c r="D185" s="20"/>
      <c r="E185" s="51"/>
      <c r="G185" s="49"/>
      <c r="H185" s="19"/>
      <c r="I185" s="19"/>
      <c r="J185" s="20"/>
      <c r="K185" s="51"/>
      <c r="M185" s="49"/>
      <c r="N185" s="20"/>
      <c r="O185" s="20"/>
      <c r="P185" s="20"/>
      <c r="Q185" s="51"/>
      <c r="S185" s="49"/>
      <c r="T185" s="20"/>
      <c r="U185" s="20"/>
      <c r="V185" s="20"/>
      <c r="W185" s="51"/>
      <c r="AH185" s="65" t="str">
        <f t="shared" si="53"/>
        <v>GHILARDI</v>
      </c>
      <c r="AI185" s="65" t="str">
        <f t="shared" si="53"/>
        <v>D</v>
      </c>
      <c r="AJ185" s="65" t="str">
        <f t="shared" si="54"/>
        <v>BARBERA &amp; CHAMPAGNE</v>
      </c>
      <c r="AL185" s="65" t="str">
        <f t="shared" si="55"/>
        <v>/28</v>
      </c>
      <c r="AN185" s="2">
        <f t="shared" si="52"/>
        <v>1</v>
      </c>
      <c r="BA185" s="2" t="str">
        <f>Disponibili!B185</f>
        <v>MALDINI</v>
      </c>
      <c r="BB185" s="2" t="str">
        <f>Disponibili!A185</f>
        <v>C</v>
      </c>
    </row>
    <row r="186" spans="1:54" x14ac:dyDescent="0.25">
      <c r="A186" s="36"/>
      <c r="B186" s="37"/>
      <c r="C186" s="54"/>
      <c r="G186" s="36"/>
      <c r="H186" s="37"/>
      <c r="I186" s="38"/>
      <c r="M186" s="36"/>
      <c r="N186" s="37"/>
      <c r="O186" s="38"/>
      <c r="S186" s="36"/>
      <c r="T186" s="37"/>
      <c r="U186" s="38"/>
      <c r="AH186" s="65" t="str">
        <f t="shared" si="53"/>
        <v>LUCUMI'</v>
      </c>
      <c r="AI186" s="65" t="str">
        <f t="shared" si="53"/>
        <v>D</v>
      </c>
      <c r="AJ186" s="65" t="str">
        <f t="shared" si="54"/>
        <v>BARBERA &amp; CHAMPAGNE</v>
      </c>
      <c r="AL186" s="65" t="str">
        <f t="shared" si="55"/>
        <v>/27</v>
      </c>
      <c r="AN186" s="2">
        <f t="shared" si="52"/>
        <v>1</v>
      </c>
      <c r="BA186" s="2" t="str">
        <f>Disponibili!B186</f>
        <v>PRZYBOREK</v>
      </c>
      <c r="BB186" s="2" t="str">
        <f>Disponibili!A186</f>
        <v>C</v>
      </c>
    </row>
    <row r="187" spans="1:54" x14ac:dyDescent="0.25">
      <c r="A187" s="36"/>
      <c r="B187" s="37"/>
      <c r="C187" s="38"/>
      <c r="G187" s="36"/>
      <c r="H187" s="37"/>
      <c r="I187" s="38"/>
      <c r="M187" s="36"/>
      <c r="N187" s="37"/>
      <c r="O187" s="38"/>
      <c r="S187" s="36"/>
      <c r="T187" s="37"/>
      <c r="U187" s="38"/>
      <c r="AH187" s="65" t="str">
        <f t="shared" si="53"/>
        <v>MANCINI</v>
      </c>
      <c r="AI187" s="65" t="str">
        <f t="shared" si="53"/>
        <v>D</v>
      </c>
      <c r="AJ187" s="65" t="str">
        <f t="shared" si="54"/>
        <v>BARBERA &amp; CHAMPAGNE</v>
      </c>
      <c r="AL187" s="65" t="str">
        <f t="shared" si="55"/>
        <v>/28</v>
      </c>
      <c r="AN187" s="2">
        <f t="shared" si="52"/>
        <v>23</v>
      </c>
      <c r="BA187" s="2" t="str">
        <f>Disponibili!B187</f>
        <v>ROVELLA</v>
      </c>
      <c r="BB187" s="2" t="str">
        <f>Disponibili!A187</f>
        <v>C</v>
      </c>
    </row>
    <row r="188" spans="1:54" x14ac:dyDescent="0.25">
      <c r="A188" s="36"/>
      <c r="B188" s="37"/>
      <c r="C188" s="38"/>
      <c r="G188" s="36"/>
      <c r="H188" s="37"/>
      <c r="I188" s="38"/>
      <c r="M188" s="36"/>
      <c r="N188" s="37"/>
      <c r="O188" s="38"/>
      <c r="S188" s="36"/>
      <c r="T188" s="37"/>
      <c r="U188" s="38"/>
      <c r="AH188" s="65" t="str">
        <f t="shared" si="53"/>
        <v>MARUSIC</v>
      </c>
      <c r="AI188" s="65" t="str">
        <f t="shared" si="53"/>
        <v>D</v>
      </c>
      <c r="AJ188" s="65" t="str">
        <f t="shared" si="54"/>
        <v>BARBERA &amp; CHAMPAGNE</v>
      </c>
      <c r="AL188" s="65" t="str">
        <f t="shared" si="55"/>
        <v>/28</v>
      </c>
      <c r="AN188" s="2">
        <f t="shared" si="52"/>
        <v>1</v>
      </c>
      <c r="BA188" s="2" t="str">
        <f>Disponibili!B188</f>
        <v>TAYLOR</v>
      </c>
      <c r="BB188" s="2" t="str">
        <f>Disponibili!A188</f>
        <v>C</v>
      </c>
    </row>
    <row r="189" spans="1:54" x14ac:dyDescent="0.25">
      <c r="A189" s="36"/>
      <c r="B189" s="37"/>
      <c r="C189" s="38"/>
      <c r="G189" s="36"/>
      <c r="H189" s="37"/>
      <c r="I189" s="38"/>
      <c r="M189" s="36"/>
      <c r="N189" s="37"/>
      <c r="O189" s="38"/>
      <c r="S189" s="36"/>
      <c r="T189" s="37"/>
      <c r="U189" s="38"/>
      <c r="AH189" s="65" t="str">
        <f t="shared" si="53"/>
        <v>PROVSTGAARD</v>
      </c>
      <c r="AI189" s="65" t="str">
        <f t="shared" si="53"/>
        <v>D</v>
      </c>
      <c r="AJ189" s="65" t="str">
        <f t="shared" si="54"/>
        <v>BARBERA &amp; CHAMPAGNE</v>
      </c>
      <c r="AL189" s="65" t="str">
        <f t="shared" si="55"/>
        <v>/28</v>
      </c>
      <c r="AN189" s="2">
        <f t="shared" si="52"/>
        <v>1</v>
      </c>
      <c r="BA189" s="2" t="str">
        <f>Disponibili!B189</f>
        <v>BERISHA</v>
      </c>
      <c r="BB189" s="2" t="str">
        <f>Disponibili!A189</f>
        <v>C</v>
      </c>
    </row>
    <row r="190" spans="1:54" x14ac:dyDescent="0.25">
      <c r="A190" s="36"/>
      <c r="B190" s="37"/>
      <c r="C190" s="38"/>
      <c r="G190" s="36"/>
      <c r="H190" s="37"/>
      <c r="I190" s="38"/>
      <c r="M190" s="36"/>
      <c r="N190" s="37"/>
      <c r="O190" s="38"/>
      <c r="S190" s="36"/>
      <c r="T190" s="37"/>
      <c r="U190" s="38"/>
      <c r="AH190" s="65" t="str">
        <f t="shared" si="53"/>
        <v>TIAGO GABRIEL</v>
      </c>
      <c r="AI190" s="65" t="str">
        <f t="shared" si="53"/>
        <v>D</v>
      </c>
      <c r="AJ190" s="65" t="str">
        <f t="shared" si="54"/>
        <v>BARBERA &amp; CHAMPAGNE</v>
      </c>
      <c r="AL190" s="65" t="str">
        <f t="shared" si="55"/>
        <v>/28</v>
      </c>
      <c r="AN190" s="2">
        <f t="shared" si="52"/>
        <v>1</v>
      </c>
      <c r="BA190" s="2" t="str">
        <f>Disponibili!B190</f>
        <v>COULIBALY</v>
      </c>
      <c r="BB190" s="2" t="str">
        <f>Disponibili!A190</f>
        <v>C</v>
      </c>
    </row>
    <row r="191" spans="1:54" x14ac:dyDescent="0.25">
      <c r="A191" s="36"/>
      <c r="B191" s="37"/>
      <c r="C191" s="38"/>
      <c r="G191" s="36"/>
      <c r="H191" s="37"/>
      <c r="I191" s="38"/>
      <c r="M191" s="36"/>
      <c r="N191" s="37"/>
      <c r="O191" s="38"/>
      <c r="S191" s="36"/>
      <c r="T191" s="37"/>
      <c r="U191" s="38"/>
      <c r="AN191" s="2">
        <f t="shared" si="52"/>
        <v>0</v>
      </c>
      <c r="BA191" s="2" t="str">
        <f>Disponibili!B191</f>
        <v>FOFANA SA.</v>
      </c>
      <c r="BB191" s="2" t="str">
        <f>Disponibili!A191</f>
        <v>C</v>
      </c>
    </row>
    <row r="192" spans="1:54" x14ac:dyDescent="0.25">
      <c r="A192" s="36"/>
      <c r="B192" s="37"/>
      <c r="C192" s="38"/>
      <c r="G192" s="36"/>
      <c r="H192" s="37"/>
      <c r="I192" s="38"/>
      <c r="M192" s="36"/>
      <c r="N192" s="37"/>
      <c r="O192" s="38"/>
      <c r="S192" s="36"/>
      <c r="T192" s="37"/>
      <c r="U192" s="38"/>
      <c r="AH192" s="65" t="str">
        <f t="shared" si="53"/>
        <v>AEBISCHER</v>
      </c>
      <c r="AI192" s="65" t="str">
        <f t="shared" si="53"/>
        <v>C</v>
      </c>
      <c r="AJ192" s="65" t="str">
        <f t="shared" si="54"/>
        <v>BARBERA &amp; CHAMPAGNE</v>
      </c>
      <c r="AL192" s="65" t="str">
        <f t="shared" si="55"/>
        <v>/28</v>
      </c>
      <c r="AN192" s="2">
        <f t="shared" si="52"/>
        <v>1</v>
      </c>
      <c r="BA192" s="2" t="str">
        <f>Disponibili!B192</f>
        <v>GANDELMAN</v>
      </c>
      <c r="BB192" s="2" t="str">
        <f>Disponibili!A192</f>
        <v>C</v>
      </c>
    </row>
    <row r="193" spans="1:54" x14ac:dyDescent="0.25">
      <c r="A193" s="36"/>
      <c r="B193" s="37"/>
      <c r="C193" s="38"/>
      <c r="G193" s="36"/>
      <c r="H193" s="37"/>
      <c r="I193" s="38"/>
      <c r="M193" s="36"/>
      <c r="N193" s="37"/>
      <c r="O193" s="38"/>
      <c r="S193" s="36"/>
      <c r="T193" s="37"/>
      <c r="U193" s="38"/>
      <c r="AH193" s="65" t="str">
        <f t="shared" si="53"/>
        <v>CAQUERET</v>
      </c>
      <c r="AI193" s="65" t="str">
        <f t="shared" si="53"/>
        <v>C</v>
      </c>
      <c r="AJ193" s="65" t="str">
        <f t="shared" si="54"/>
        <v>BARBERA &amp; CHAMPAGNE</v>
      </c>
      <c r="AL193" s="65" t="str">
        <f t="shared" si="55"/>
        <v>/28</v>
      </c>
      <c r="AN193" s="2">
        <f t="shared" si="52"/>
        <v>1</v>
      </c>
      <c r="BA193" s="2" t="str">
        <f>Disponibili!B193</f>
        <v>GORTER</v>
      </c>
      <c r="BB193" s="2" t="str">
        <f>Disponibili!A193</f>
        <v>C</v>
      </c>
    </row>
    <row r="194" spans="1:54" x14ac:dyDescent="0.25">
      <c r="A194" s="36"/>
      <c r="B194" s="37"/>
      <c r="C194" s="38"/>
      <c r="G194" s="36"/>
      <c r="H194" s="37"/>
      <c r="I194" s="38"/>
      <c r="M194" s="36"/>
      <c r="N194" s="37"/>
      <c r="O194" s="38"/>
      <c r="S194" s="36"/>
      <c r="T194" s="37"/>
      <c r="U194" s="38"/>
      <c r="AH194" s="65" t="str">
        <f t="shared" si="53"/>
        <v>EL AYNAOUI</v>
      </c>
      <c r="AI194" s="65" t="str">
        <f t="shared" si="53"/>
        <v>C</v>
      </c>
      <c r="AJ194" s="65" t="str">
        <f t="shared" si="54"/>
        <v>BARBERA &amp; CHAMPAGNE</v>
      </c>
      <c r="AL194" s="65" t="str">
        <f t="shared" si="55"/>
        <v>/28</v>
      </c>
      <c r="AN194" s="2">
        <f t="shared" si="52"/>
        <v>7</v>
      </c>
      <c r="BA194" s="2" t="str">
        <f>Disponibili!B194</f>
        <v>HELGASON</v>
      </c>
      <c r="BB194" s="2" t="str">
        <f>Disponibili!A194</f>
        <v>C</v>
      </c>
    </row>
    <row r="195" spans="1:54" x14ac:dyDescent="0.25">
      <c r="A195" s="37"/>
      <c r="B195" s="37"/>
      <c r="C195" s="38"/>
      <c r="G195" s="37"/>
      <c r="H195" s="37"/>
      <c r="I195" s="38"/>
      <c r="M195" s="37"/>
      <c r="N195" s="37"/>
      <c r="O195" s="38"/>
      <c r="S195" s="37"/>
      <c r="T195" s="37"/>
      <c r="U195" s="38"/>
      <c r="AH195" s="65" t="str">
        <f t="shared" si="53"/>
        <v>LERIS</v>
      </c>
      <c r="AI195" s="65" t="str">
        <f t="shared" si="53"/>
        <v>C</v>
      </c>
      <c r="AJ195" s="65" t="str">
        <f t="shared" si="54"/>
        <v>BARBERA &amp; CHAMPAGNE</v>
      </c>
      <c r="AL195" s="65" t="str">
        <f t="shared" si="55"/>
        <v>/28</v>
      </c>
      <c r="AN195" s="2">
        <f t="shared" si="52"/>
        <v>1</v>
      </c>
      <c r="BA195" s="2" t="str">
        <f>Disponibili!B195</f>
        <v>MARCHWINSKI</v>
      </c>
      <c r="BB195" s="2" t="str">
        <f>Disponibili!A195</f>
        <v>C</v>
      </c>
    </row>
    <row r="196" spans="1:54" x14ac:dyDescent="0.25">
      <c r="A196" s="36"/>
      <c r="B196" s="37"/>
      <c r="C196" s="54"/>
      <c r="G196" s="36"/>
      <c r="H196" s="37"/>
      <c r="I196" s="38"/>
      <c r="M196" s="36"/>
      <c r="N196" s="37"/>
      <c r="O196" s="38"/>
      <c r="S196" s="36"/>
      <c r="T196" s="37"/>
      <c r="U196" s="38"/>
      <c r="AH196" s="65" t="str">
        <f t="shared" si="53"/>
        <v>MANDRAGORA</v>
      </c>
      <c r="AI196" s="65" t="str">
        <f t="shared" si="53"/>
        <v>C</v>
      </c>
      <c r="AJ196" s="65" t="str">
        <f t="shared" si="54"/>
        <v>BARBERA &amp; CHAMPAGNE</v>
      </c>
      <c r="AL196" s="65" t="str">
        <f t="shared" si="55"/>
        <v>/27</v>
      </c>
      <c r="AN196" s="2">
        <f t="shared" si="52"/>
        <v>1</v>
      </c>
      <c r="BA196" s="2" t="str">
        <f>Disponibili!B196</f>
        <v>NGOM</v>
      </c>
      <c r="BB196" s="2" t="str">
        <f>Disponibili!A196</f>
        <v>C</v>
      </c>
    </row>
    <row r="197" spans="1:54" x14ac:dyDescent="0.25">
      <c r="A197" s="43" t="s">
        <v>23</v>
      </c>
      <c r="G197" s="15"/>
      <c r="M197" s="15"/>
      <c r="S197" s="15"/>
      <c r="AH197" s="65" t="str">
        <f t="shared" si="53"/>
        <v>POLITANO</v>
      </c>
      <c r="AI197" s="65" t="str">
        <f t="shared" si="53"/>
        <v>C</v>
      </c>
      <c r="AJ197" s="65" t="str">
        <f t="shared" si="54"/>
        <v>BARBERA &amp; CHAMPAGNE</v>
      </c>
      <c r="AL197" s="65" t="str">
        <f t="shared" si="55"/>
        <v>/27</v>
      </c>
      <c r="AN197" s="2">
        <f t="shared" si="52"/>
        <v>21</v>
      </c>
      <c r="BA197" s="2" t="str">
        <f>Disponibili!B197</f>
        <v>RAMADANI</v>
      </c>
      <c r="BB197" s="2" t="str">
        <f>Disponibili!A197</f>
        <v>C</v>
      </c>
    </row>
    <row r="198" spans="1:54" x14ac:dyDescent="0.25">
      <c r="A198" s="44" t="s">
        <v>598</v>
      </c>
      <c r="B198" s="45"/>
      <c r="C198" s="45"/>
      <c r="D198" s="45" t="s">
        <v>1</v>
      </c>
      <c r="E198" s="46" t="s">
        <v>14</v>
      </c>
      <c r="F198" s="47">
        <v>0</v>
      </c>
      <c r="G198" s="44" t="s">
        <v>621</v>
      </c>
      <c r="H198" s="45"/>
      <c r="I198" s="48"/>
      <c r="J198" s="45" t="s">
        <v>1</v>
      </c>
      <c r="K198" s="46" t="s">
        <v>14</v>
      </c>
      <c r="L198" s="47">
        <v>0</v>
      </c>
      <c r="M198" s="44" t="s">
        <v>599</v>
      </c>
      <c r="N198" s="45"/>
      <c r="O198" s="48"/>
      <c r="P198" s="45" t="s">
        <v>1</v>
      </c>
      <c r="Q198" s="46" t="s">
        <v>14</v>
      </c>
      <c r="R198" s="47">
        <v>0</v>
      </c>
      <c r="S198" s="44" t="s">
        <v>600</v>
      </c>
      <c r="T198" s="45"/>
      <c r="U198" s="48"/>
      <c r="V198" s="45" t="s">
        <v>1</v>
      </c>
      <c r="W198" s="46" t="s">
        <v>14</v>
      </c>
      <c r="X198" s="146"/>
      <c r="Y198" s="146"/>
      <c r="Z198" s="146"/>
      <c r="AA198" s="146"/>
      <c r="AB198" s="146"/>
      <c r="AC198" s="146"/>
      <c r="AD198" s="146"/>
      <c r="AE198" s="146"/>
      <c r="AF198" s="146"/>
      <c r="AG198" s="146"/>
      <c r="AH198" s="65" t="str">
        <f t="shared" si="53"/>
        <v>SOTTIL</v>
      </c>
      <c r="AI198" s="65" t="str">
        <f t="shared" si="53"/>
        <v>C</v>
      </c>
      <c r="AJ198" s="65" t="str">
        <f t="shared" si="54"/>
        <v>BARBERA &amp; CHAMPAGNE</v>
      </c>
      <c r="AL198" s="65" t="str">
        <f t="shared" si="55"/>
        <v>/28</v>
      </c>
      <c r="AN198" s="2">
        <f t="shared" si="52"/>
        <v>1</v>
      </c>
      <c r="BA198" s="2" t="str">
        <f>Disponibili!B198</f>
        <v>SALA</v>
      </c>
      <c r="BB198" s="2" t="str">
        <f>Disponibili!A198</f>
        <v>C</v>
      </c>
    </row>
    <row r="199" spans="1:54" x14ac:dyDescent="0.25">
      <c r="A199" s="49"/>
      <c r="B199" s="20"/>
      <c r="C199" s="20"/>
      <c r="D199" s="20"/>
      <c r="E199" s="51"/>
      <c r="F199" s="10">
        <v>1</v>
      </c>
      <c r="G199" s="49"/>
      <c r="H199" s="20"/>
      <c r="I199" s="20"/>
      <c r="J199" s="20"/>
      <c r="K199" s="51"/>
      <c r="L199" s="10">
        <v>1</v>
      </c>
      <c r="M199" s="50"/>
      <c r="N199" s="19"/>
      <c r="O199" s="19"/>
      <c r="P199" s="20"/>
      <c r="Q199" s="51"/>
      <c r="R199" s="10">
        <v>1</v>
      </c>
      <c r="S199" s="50"/>
      <c r="T199" s="19"/>
      <c r="U199" s="19"/>
      <c r="V199" s="20"/>
      <c r="W199" s="51"/>
      <c r="AH199" s="65">
        <f t="shared" si="53"/>
        <v>0</v>
      </c>
      <c r="AI199" s="65" t="str">
        <f t="shared" si="53"/>
        <v/>
      </c>
      <c r="AJ199" s="65" t="str">
        <f t="shared" si="54"/>
        <v>BARBERA &amp; CHAMPAGNE</v>
      </c>
      <c r="AL199" s="65">
        <f t="shared" si="55"/>
        <v>0</v>
      </c>
      <c r="AN199" s="2">
        <f t="shared" si="52"/>
        <v>0</v>
      </c>
      <c r="BA199" s="2" t="str">
        <f>Disponibili!B199</f>
        <v>LOFTUS-CHEEK</v>
      </c>
      <c r="BB199" s="2" t="str">
        <f>Disponibili!A199</f>
        <v>C</v>
      </c>
    </row>
    <row r="200" spans="1:54" x14ac:dyDescent="0.25">
      <c r="A200" s="49"/>
      <c r="B200" s="20"/>
      <c r="C200" s="20"/>
      <c r="D200" s="20"/>
      <c r="E200" s="51"/>
      <c r="F200" s="10">
        <v>2</v>
      </c>
      <c r="G200" s="50"/>
      <c r="H200" s="20"/>
      <c r="I200" s="20"/>
      <c r="J200" s="20"/>
      <c r="K200" s="51"/>
      <c r="L200" s="10">
        <v>2</v>
      </c>
      <c r="M200" s="50"/>
      <c r="N200" s="19"/>
      <c r="O200" s="19"/>
      <c r="P200" s="20"/>
      <c r="Q200" s="51"/>
      <c r="R200" s="10">
        <v>2</v>
      </c>
      <c r="S200" s="50"/>
      <c r="T200" s="19"/>
      <c r="U200" s="19"/>
      <c r="V200" s="20"/>
      <c r="W200" s="51"/>
      <c r="AN200" s="2">
        <f t="shared" si="52"/>
        <v>0</v>
      </c>
      <c r="BA200" s="2" t="str">
        <f>Disponibili!B200</f>
        <v>PULISIC</v>
      </c>
      <c r="BB200" s="2" t="str">
        <f>Disponibili!A200</f>
        <v>C</v>
      </c>
    </row>
    <row r="201" spans="1:54" x14ac:dyDescent="0.25">
      <c r="A201" s="49"/>
      <c r="B201" s="20"/>
      <c r="C201" s="20"/>
      <c r="D201" s="20"/>
      <c r="E201" s="51"/>
      <c r="F201" s="10">
        <v>3</v>
      </c>
      <c r="G201" s="49"/>
      <c r="H201" s="19"/>
      <c r="I201" s="19"/>
      <c r="J201" s="20"/>
      <c r="K201" s="51"/>
      <c r="L201" s="10">
        <v>3</v>
      </c>
      <c r="M201" s="50"/>
      <c r="N201" s="19"/>
      <c r="O201" s="19"/>
      <c r="P201" s="20"/>
      <c r="Q201" s="51"/>
      <c r="R201" s="10">
        <v>3</v>
      </c>
      <c r="S201" s="53"/>
      <c r="T201" s="19"/>
      <c r="U201" s="19"/>
      <c r="V201" s="21"/>
      <c r="W201" s="51"/>
      <c r="X201" s="127"/>
      <c r="Y201" s="127"/>
      <c r="Z201" s="127"/>
      <c r="AA201" s="127"/>
      <c r="AB201" s="127"/>
      <c r="AC201" s="127"/>
      <c r="AD201" s="127"/>
      <c r="AE201" s="127"/>
      <c r="AF201" s="127"/>
      <c r="AG201" s="127"/>
      <c r="AH201" s="65" t="str">
        <f t="shared" si="53"/>
        <v>ELPHEGE</v>
      </c>
      <c r="AI201" s="65" t="str">
        <f t="shared" si="53"/>
        <v>A</v>
      </c>
      <c r="AJ201" s="65" t="str">
        <f t="shared" si="54"/>
        <v>BARBERA &amp; CHAMPAGNE</v>
      </c>
      <c r="AL201" s="65" t="str">
        <f t="shared" si="55"/>
        <v>/28</v>
      </c>
      <c r="AN201" s="2">
        <f t="shared" si="52"/>
        <v>1</v>
      </c>
      <c r="BA201" s="2" t="str">
        <f>Disponibili!B201</f>
        <v>RABIOT</v>
      </c>
      <c r="BB201" s="2" t="str">
        <f>Disponibili!A201</f>
        <v>C</v>
      </c>
    </row>
    <row r="202" spans="1:54" x14ac:dyDescent="0.25">
      <c r="A202" s="49"/>
      <c r="B202" s="20"/>
      <c r="C202" s="20"/>
      <c r="D202" s="20"/>
      <c r="E202" s="51"/>
      <c r="F202" s="10">
        <v>4</v>
      </c>
      <c r="G202" s="49"/>
      <c r="H202" s="20"/>
      <c r="I202" s="20"/>
      <c r="J202" s="20"/>
      <c r="K202" s="51"/>
      <c r="L202" s="10">
        <v>4</v>
      </c>
      <c r="M202" s="49"/>
      <c r="N202" s="20"/>
      <c r="O202" s="20"/>
      <c r="P202" s="20"/>
      <c r="Q202" s="51"/>
      <c r="R202" s="10">
        <v>4</v>
      </c>
      <c r="S202" s="50"/>
      <c r="T202" s="19"/>
      <c r="U202" s="19"/>
      <c r="V202" s="20"/>
      <c r="W202" s="51"/>
      <c r="AH202" s="65" t="str">
        <f t="shared" si="53"/>
        <v>KILICSOY</v>
      </c>
      <c r="AI202" s="65" t="str">
        <f t="shared" si="53"/>
        <v>A</v>
      </c>
      <c r="AJ202" s="65" t="str">
        <f t="shared" si="54"/>
        <v>BARBERA &amp; CHAMPAGNE</v>
      </c>
      <c r="AL202" s="65" t="str">
        <f t="shared" si="55"/>
        <v>/28</v>
      </c>
      <c r="AN202" s="2">
        <f t="shared" si="52"/>
        <v>1</v>
      </c>
      <c r="BA202" s="2" t="str">
        <f>Disponibili!B202</f>
        <v>SAELEMAEKERS</v>
      </c>
      <c r="BB202" s="2" t="str">
        <f>Disponibili!A202</f>
        <v>C</v>
      </c>
    </row>
    <row r="203" spans="1:54" x14ac:dyDescent="0.25">
      <c r="A203" s="49"/>
      <c r="B203" s="20"/>
      <c r="C203" s="20"/>
      <c r="D203" s="20"/>
      <c r="E203" s="51"/>
      <c r="F203" s="10">
        <v>5</v>
      </c>
      <c r="G203" s="49"/>
      <c r="H203" s="20"/>
      <c r="I203" s="20"/>
      <c r="J203" s="20"/>
      <c r="K203" s="51"/>
      <c r="L203" s="10">
        <v>5</v>
      </c>
      <c r="M203" s="50"/>
      <c r="N203" s="19"/>
      <c r="O203" s="19"/>
      <c r="P203" s="20"/>
      <c r="Q203" s="51"/>
      <c r="R203" s="10">
        <v>5</v>
      </c>
      <c r="S203" s="50"/>
      <c r="T203" s="19"/>
      <c r="U203" s="19"/>
      <c r="V203" s="20"/>
      <c r="W203" s="51"/>
      <c r="AH203" s="65" t="str">
        <f t="shared" si="53"/>
        <v>MALEN</v>
      </c>
      <c r="AI203" s="65" t="str">
        <f t="shared" si="53"/>
        <v>A</v>
      </c>
      <c r="AJ203" s="65" t="str">
        <f t="shared" si="54"/>
        <v>BARBERA &amp; CHAMPAGNE</v>
      </c>
      <c r="AL203" s="65" t="str">
        <f t="shared" si="55"/>
        <v>/28</v>
      </c>
      <c r="AN203" s="2">
        <f t="shared" si="52"/>
        <v>122</v>
      </c>
      <c r="BA203" s="2" t="str">
        <f>Disponibili!B203</f>
        <v>ANGUISSA</v>
      </c>
      <c r="BB203" s="2" t="str">
        <f>Disponibili!A203</f>
        <v>C</v>
      </c>
    </row>
    <row r="204" spans="1:54" x14ac:dyDescent="0.25">
      <c r="A204" s="50"/>
      <c r="B204" s="19"/>
      <c r="C204" s="19"/>
      <c r="D204" s="20"/>
      <c r="E204" s="51"/>
      <c r="F204" s="10">
        <v>6</v>
      </c>
      <c r="G204" s="49"/>
      <c r="H204" s="20"/>
      <c r="I204" s="20"/>
      <c r="J204" s="20"/>
      <c r="K204" s="51"/>
      <c r="L204" s="10">
        <v>6</v>
      </c>
      <c r="M204" s="50"/>
      <c r="N204" s="19"/>
      <c r="O204" s="19"/>
      <c r="P204" s="20"/>
      <c r="Q204" s="51"/>
      <c r="R204" s="10">
        <v>6</v>
      </c>
      <c r="S204" s="50"/>
      <c r="T204" s="19"/>
      <c r="U204" s="19"/>
      <c r="V204" s="20"/>
      <c r="W204" s="51"/>
      <c r="AH204" s="65" t="str">
        <f t="shared" si="53"/>
        <v>MOREO</v>
      </c>
      <c r="AI204" s="65" t="str">
        <f t="shared" si="53"/>
        <v>A</v>
      </c>
      <c r="AJ204" s="65" t="str">
        <f t="shared" si="54"/>
        <v>BARBERA &amp; CHAMPAGNE</v>
      </c>
      <c r="AL204" s="65" t="str">
        <f t="shared" si="55"/>
        <v>/28</v>
      </c>
      <c r="AN204" s="2">
        <f t="shared" si="52"/>
        <v>1</v>
      </c>
      <c r="BA204" s="2" t="str">
        <f>Disponibili!B204</f>
        <v>DE BRUYNE</v>
      </c>
      <c r="BB204" s="2" t="str">
        <f>Disponibili!A204</f>
        <v>C</v>
      </c>
    </row>
    <row r="205" spans="1:54" ht="13" thickBot="1" x14ac:dyDescent="0.3">
      <c r="A205" s="49"/>
      <c r="B205" s="20"/>
      <c r="C205" s="20"/>
      <c r="D205" s="20"/>
      <c r="E205" s="51"/>
      <c r="F205" s="10">
        <v>7</v>
      </c>
      <c r="G205" s="49"/>
      <c r="H205" s="20"/>
      <c r="I205" s="20"/>
      <c r="J205" s="20"/>
      <c r="K205" s="51"/>
      <c r="L205" s="10">
        <v>7</v>
      </c>
      <c r="M205" s="50"/>
      <c r="N205" s="19"/>
      <c r="O205" s="19"/>
      <c r="P205" s="20"/>
      <c r="Q205" s="51"/>
      <c r="R205" s="10">
        <v>7</v>
      </c>
      <c r="S205" s="50"/>
      <c r="T205" s="19"/>
      <c r="U205" s="19"/>
      <c r="V205" s="20"/>
      <c r="W205" s="51"/>
      <c r="AH205" s="135" t="str">
        <f t="shared" si="53"/>
        <v>RASPADORI</v>
      </c>
      <c r="AI205" s="135" t="str">
        <f t="shared" si="53"/>
        <v>A</v>
      </c>
      <c r="AJ205" s="136" t="str">
        <f t="shared" si="54"/>
        <v>BARBERA &amp; CHAMPAGNE</v>
      </c>
      <c r="AL205" s="135" t="str">
        <f t="shared" si="55"/>
        <v>/28</v>
      </c>
      <c r="AN205" s="2">
        <f t="shared" si="52"/>
        <v>10</v>
      </c>
      <c r="BA205" s="2" t="str">
        <f>Disponibili!B205</f>
        <v>ELMAS</v>
      </c>
      <c r="BB205" s="2" t="str">
        <f>Disponibili!A205</f>
        <v>C</v>
      </c>
    </row>
    <row r="206" spans="1:54" x14ac:dyDescent="0.25">
      <c r="A206" s="49"/>
      <c r="B206" s="20"/>
      <c r="C206" s="20"/>
      <c r="D206" s="20"/>
      <c r="E206" s="51"/>
      <c r="F206" s="10">
        <v>8</v>
      </c>
      <c r="G206" s="49"/>
      <c r="H206" s="19"/>
      <c r="I206" s="19"/>
      <c r="J206" s="20"/>
      <c r="K206" s="51"/>
      <c r="L206" s="10">
        <v>8</v>
      </c>
      <c r="M206" s="50"/>
      <c r="N206" s="19"/>
      <c r="O206" s="19"/>
      <c r="P206" s="20"/>
      <c r="Q206" s="51"/>
      <c r="R206" s="10">
        <v>8</v>
      </c>
      <c r="S206" s="50"/>
      <c r="T206" s="19"/>
      <c r="U206" s="19"/>
      <c r="V206" s="20"/>
      <c r="W206" s="51"/>
      <c r="BA206" s="2" t="str">
        <f>Disponibili!B206</f>
        <v>GILMOUR</v>
      </c>
      <c r="BB206" s="2" t="str">
        <f>Disponibili!A206</f>
        <v>C</v>
      </c>
    </row>
    <row r="207" spans="1:54" x14ac:dyDescent="0.25">
      <c r="A207" s="50"/>
      <c r="B207" s="19"/>
      <c r="C207" s="19"/>
      <c r="D207" s="20"/>
      <c r="E207" s="51"/>
      <c r="F207" s="10">
        <v>9</v>
      </c>
      <c r="G207" s="50"/>
      <c r="H207" s="20"/>
      <c r="I207" s="20"/>
      <c r="J207" s="20"/>
      <c r="K207" s="51"/>
      <c r="L207" s="10">
        <v>9</v>
      </c>
      <c r="M207" s="50"/>
      <c r="N207" s="19"/>
      <c r="O207" s="19"/>
      <c r="P207" s="20"/>
      <c r="Q207" s="51"/>
      <c r="R207" s="10">
        <v>9</v>
      </c>
      <c r="S207" s="50"/>
      <c r="T207" s="19"/>
      <c r="U207" s="19"/>
      <c r="V207" s="20"/>
      <c r="W207" s="51"/>
      <c r="BA207" s="2" t="str">
        <f>Disponibili!B207</f>
        <v>LOBOTKA</v>
      </c>
      <c r="BB207" s="2" t="str">
        <f>Disponibili!A207</f>
        <v>C</v>
      </c>
    </row>
    <row r="208" spans="1:54" x14ac:dyDescent="0.25">
      <c r="A208" s="50"/>
      <c r="B208" s="19"/>
      <c r="C208" s="19"/>
      <c r="D208" s="20"/>
      <c r="E208" s="51"/>
      <c r="F208" s="10">
        <v>10</v>
      </c>
      <c r="G208" s="49"/>
      <c r="H208" s="20"/>
      <c r="I208" s="20"/>
      <c r="J208" s="20"/>
      <c r="K208" s="51"/>
      <c r="L208" s="10">
        <v>10</v>
      </c>
      <c r="M208" s="50"/>
      <c r="N208" s="19"/>
      <c r="O208" s="19"/>
      <c r="P208" s="20"/>
      <c r="Q208" s="51"/>
      <c r="R208" s="10">
        <v>10</v>
      </c>
      <c r="S208" s="50"/>
      <c r="T208" s="19"/>
      <c r="U208" s="19"/>
      <c r="V208" s="20"/>
      <c r="W208" s="51"/>
      <c r="AH208" s="65" t="str">
        <f>M43</f>
        <v>DE GEA</v>
      </c>
      <c r="AI208" s="65" t="str">
        <f>N43</f>
        <v>P</v>
      </c>
      <c r="AJ208" s="65" t="str">
        <f>M$42</f>
        <v>FFC GIUSEPPE BERGOMI</v>
      </c>
      <c r="AK208" s="65" t="str">
        <f>(1-COUNTIF(AI208:AI234,"P"))&amp;"-"&amp;(8-COUNTIF(AI208:AI234,"D"))&amp;"-"&amp;(8-COUNTIF(AI208:AI234,"C"))&amp;"-"&amp;(5-COUNTIF(AI208:AI234,"A"))</f>
        <v>0-0-1-0</v>
      </c>
      <c r="AL208" s="65" t="str">
        <f>Q43</f>
        <v>/27</v>
      </c>
      <c r="AM208" s="128">
        <f>Q$78</f>
        <v>-187</v>
      </c>
      <c r="AN208" s="2">
        <f>P43</f>
        <v>2</v>
      </c>
      <c r="AO208" s="129">
        <f>AM208+SUM(AN208:AN234)</f>
        <v>270</v>
      </c>
      <c r="AQ208" s="2" t="str">
        <f>IF(LEFT($AK208,1)="0",0,$AP$5)&amp;"-"&amp;IF(MID($AK208,3,1)="0",0,$AP$6)&amp;"-"&amp;IF(MID($AK208,5,1)="0",0,$AP$7)&amp;"-"&amp;IF(MID($AK208,7,1)="0",0,$AP$8)</f>
        <v>0-0-6-0</v>
      </c>
      <c r="BA208" s="2" t="str">
        <f>Disponibili!B208</f>
        <v>CREMASCHI</v>
      </c>
      <c r="BB208" s="2" t="str">
        <f>Disponibili!A208</f>
        <v>C</v>
      </c>
    </row>
    <row r="209" spans="1:54" x14ac:dyDescent="0.25">
      <c r="A209" s="50"/>
      <c r="B209" s="19"/>
      <c r="C209" s="19"/>
      <c r="D209" s="20"/>
      <c r="E209" s="51"/>
      <c r="F209" s="10">
        <v>11</v>
      </c>
      <c r="G209" s="49"/>
      <c r="H209" s="20"/>
      <c r="I209" s="20"/>
      <c r="J209" s="20"/>
      <c r="K209" s="51"/>
      <c r="L209" s="10">
        <v>11</v>
      </c>
      <c r="M209" s="50"/>
      <c r="N209" s="19"/>
      <c r="O209" s="19"/>
      <c r="P209" s="20"/>
      <c r="Q209" s="51"/>
      <c r="R209" s="10">
        <v>11</v>
      </c>
      <c r="S209" s="50"/>
      <c r="T209" s="19"/>
      <c r="U209" s="19"/>
      <c r="V209" s="20"/>
      <c r="W209" s="51"/>
      <c r="AN209" s="2">
        <f t="shared" ref="AN209:AN234" si="56">P44</f>
        <v>0</v>
      </c>
      <c r="BA209" s="2" t="str">
        <f>Disponibili!B209</f>
        <v>ESTEVEZ</v>
      </c>
      <c r="BB209" s="2" t="str">
        <f>Disponibili!A209</f>
        <v>C</v>
      </c>
    </row>
    <row r="210" spans="1:54" x14ac:dyDescent="0.25">
      <c r="A210" s="50"/>
      <c r="B210" s="19"/>
      <c r="C210" s="19"/>
      <c r="D210" s="20"/>
      <c r="E210" s="51"/>
      <c r="F210" s="10">
        <v>12</v>
      </c>
      <c r="G210" s="49"/>
      <c r="H210" s="20"/>
      <c r="I210" s="20"/>
      <c r="J210" s="20"/>
      <c r="K210" s="51"/>
      <c r="L210" s="10">
        <v>12</v>
      </c>
      <c r="M210" s="50"/>
      <c r="N210" s="19"/>
      <c r="O210" s="19"/>
      <c r="P210" s="20"/>
      <c r="Q210" s="51"/>
      <c r="R210" s="10">
        <v>12</v>
      </c>
      <c r="S210" s="50"/>
      <c r="T210" s="19"/>
      <c r="U210" s="19"/>
      <c r="V210" s="20"/>
      <c r="W210" s="51"/>
      <c r="AN210" s="2">
        <f t="shared" si="56"/>
        <v>0</v>
      </c>
      <c r="BA210" s="2" t="str">
        <f>Disponibili!B210</f>
        <v>KEITA</v>
      </c>
      <c r="BB210" s="2" t="str">
        <f>Disponibili!A210</f>
        <v>C</v>
      </c>
    </row>
    <row r="211" spans="1:54" x14ac:dyDescent="0.25">
      <c r="A211" s="50"/>
      <c r="B211" s="19"/>
      <c r="C211" s="19"/>
      <c r="D211" s="20"/>
      <c r="E211" s="51"/>
      <c r="F211" s="10">
        <v>13</v>
      </c>
      <c r="G211" s="50"/>
      <c r="H211" s="20"/>
      <c r="I211" s="20"/>
      <c r="J211" s="20"/>
      <c r="K211" s="51"/>
      <c r="L211" s="10">
        <v>13</v>
      </c>
      <c r="M211" s="50"/>
      <c r="N211" s="19"/>
      <c r="O211" s="19"/>
      <c r="P211" s="20"/>
      <c r="Q211" s="51"/>
      <c r="R211" s="10">
        <v>13</v>
      </c>
      <c r="S211" s="50"/>
      <c r="T211" s="19"/>
      <c r="U211" s="19"/>
      <c r="V211" s="20"/>
      <c r="W211" s="51"/>
      <c r="AN211" s="2">
        <f t="shared" si="56"/>
        <v>0</v>
      </c>
      <c r="BA211" s="2" t="str">
        <f>Disponibili!B211</f>
        <v>NICOLUSSI CAVIGLIA</v>
      </c>
      <c r="BB211" s="2" t="str">
        <f>Disponibili!A211</f>
        <v>C</v>
      </c>
    </row>
    <row r="212" spans="1:54" x14ac:dyDescent="0.25">
      <c r="A212" s="49"/>
      <c r="B212" s="20"/>
      <c r="C212" s="20"/>
      <c r="D212" s="20"/>
      <c r="E212" s="51"/>
      <c r="F212" s="10">
        <v>14</v>
      </c>
      <c r="G212" s="50"/>
      <c r="H212" s="20"/>
      <c r="I212" s="20"/>
      <c r="J212" s="20"/>
      <c r="K212" s="51"/>
      <c r="L212" s="10">
        <v>14</v>
      </c>
      <c r="M212" s="50"/>
      <c r="N212" s="19"/>
      <c r="O212" s="19"/>
      <c r="P212" s="20"/>
      <c r="Q212" s="51"/>
      <c r="R212" s="10">
        <v>14</v>
      </c>
      <c r="S212" s="50"/>
      <c r="T212" s="19"/>
      <c r="U212" s="19"/>
      <c r="V212" s="20"/>
      <c r="W212" s="51"/>
      <c r="X212" s="127"/>
      <c r="Y212" s="127"/>
      <c r="Z212" s="127"/>
      <c r="AA212" s="127"/>
      <c r="AB212" s="127"/>
      <c r="AC212" s="127"/>
      <c r="AD212" s="127"/>
      <c r="AE212" s="127"/>
      <c r="AF212" s="127"/>
      <c r="AG212" s="127"/>
      <c r="AH212" s="65" t="str">
        <f t="shared" ref="AH212:AI234" si="57">M47</f>
        <v>AHANOR</v>
      </c>
      <c r="AI212" s="65" t="str">
        <f t="shared" si="57"/>
        <v>D</v>
      </c>
      <c r="AJ212" s="65" t="str">
        <f t="shared" ref="AJ212:AJ234" si="58">M$42</f>
        <v>FFC GIUSEPPE BERGOMI</v>
      </c>
      <c r="AL212" s="65" t="str">
        <f t="shared" ref="AL212:AL234" si="59">Q47</f>
        <v>/28</v>
      </c>
      <c r="AN212" s="2">
        <f t="shared" si="56"/>
        <v>1</v>
      </c>
      <c r="BA212" s="2" t="str">
        <f>Disponibili!B212</f>
        <v>ORDONEZ</v>
      </c>
      <c r="BB212" s="2" t="str">
        <f>Disponibili!A212</f>
        <v>C</v>
      </c>
    </row>
    <row r="213" spans="1:54" x14ac:dyDescent="0.25">
      <c r="A213" s="49"/>
      <c r="B213" s="20"/>
      <c r="C213" s="20"/>
      <c r="D213" s="20"/>
      <c r="E213" s="51"/>
      <c r="F213" s="10">
        <v>15</v>
      </c>
      <c r="G213" s="49"/>
      <c r="H213" s="20"/>
      <c r="I213" s="20"/>
      <c r="J213" s="20"/>
      <c r="K213" s="51"/>
      <c r="L213" s="10">
        <v>15</v>
      </c>
      <c r="M213" s="50"/>
      <c r="N213" s="19"/>
      <c r="O213" s="19"/>
      <c r="P213" s="20"/>
      <c r="Q213" s="51"/>
      <c r="R213" s="10">
        <v>15</v>
      </c>
      <c r="S213" s="50"/>
      <c r="T213" s="19"/>
      <c r="U213" s="19"/>
      <c r="V213" s="20"/>
      <c r="W213" s="51"/>
      <c r="X213" s="127"/>
      <c r="Y213" s="127"/>
      <c r="Z213" s="127"/>
      <c r="AA213" s="127"/>
      <c r="AB213" s="127"/>
      <c r="AC213" s="127"/>
      <c r="AD213" s="127"/>
      <c r="AE213" s="127"/>
      <c r="AF213" s="127"/>
      <c r="AG213" s="127"/>
      <c r="AH213" s="65" t="str">
        <f t="shared" si="57"/>
        <v>BASTONI</v>
      </c>
      <c r="AI213" s="65" t="str">
        <f t="shared" si="57"/>
        <v>D</v>
      </c>
      <c r="AJ213" s="65" t="str">
        <f t="shared" si="58"/>
        <v>FFC GIUSEPPE BERGOMI</v>
      </c>
      <c r="AL213" s="65" t="str">
        <f t="shared" si="59"/>
        <v>/28</v>
      </c>
      <c r="AN213" s="2">
        <f t="shared" si="56"/>
        <v>23</v>
      </c>
      <c r="BA213" s="2" t="str">
        <f>Disponibili!B213</f>
        <v>SORENSEN</v>
      </c>
      <c r="BB213" s="2" t="str">
        <f>Disponibili!A213</f>
        <v>C</v>
      </c>
    </row>
    <row r="214" spans="1:54" x14ac:dyDescent="0.25">
      <c r="A214" s="49"/>
      <c r="B214" s="20"/>
      <c r="C214" s="20"/>
      <c r="D214" s="20"/>
      <c r="E214" s="51"/>
      <c r="F214" s="10">
        <v>16</v>
      </c>
      <c r="G214" s="50"/>
      <c r="H214" s="20"/>
      <c r="I214" s="20"/>
      <c r="J214" s="20"/>
      <c r="K214" s="51"/>
      <c r="L214" s="10">
        <v>16</v>
      </c>
      <c r="M214" s="50"/>
      <c r="N214" s="19"/>
      <c r="O214" s="19"/>
      <c r="P214" s="20"/>
      <c r="Q214" s="51"/>
      <c r="R214" s="10">
        <v>16</v>
      </c>
      <c r="S214" s="50"/>
      <c r="T214" s="19"/>
      <c r="U214" s="19"/>
      <c r="V214" s="20"/>
      <c r="W214" s="51"/>
      <c r="X214" s="127"/>
      <c r="Y214" s="127"/>
      <c r="Z214" s="127"/>
      <c r="AA214" s="127"/>
      <c r="AB214" s="127"/>
      <c r="AC214" s="127"/>
      <c r="AD214" s="127"/>
      <c r="AE214" s="127"/>
      <c r="AF214" s="127"/>
      <c r="AG214" s="127"/>
      <c r="AH214" s="65" t="str">
        <f t="shared" si="57"/>
        <v>BERTOLA</v>
      </c>
      <c r="AI214" s="65" t="str">
        <f t="shared" si="57"/>
        <v>D</v>
      </c>
      <c r="AJ214" s="65" t="str">
        <f t="shared" si="58"/>
        <v>FFC GIUSEPPE BERGOMI</v>
      </c>
      <c r="AL214" s="65" t="str">
        <f t="shared" si="59"/>
        <v>/28</v>
      </c>
      <c r="AN214" s="2">
        <f t="shared" si="56"/>
        <v>2</v>
      </c>
      <c r="BA214" s="2" t="str">
        <f>Disponibili!B214</f>
        <v>BETTAZZI</v>
      </c>
      <c r="BB214" s="2" t="str">
        <f>Disponibili!A214</f>
        <v>C</v>
      </c>
    </row>
    <row r="215" spans="1:54" x14ac:dyDescent="0.25">
      <c r="A215" s="49"/>
      <c r="B215" s="20"/>
      <c r="C215" s="20"/>
      <c r="D215" s="20"/>
      <c r="E215" s="51"/>
      <c r="F215" s="10">
        <v>17</v>
      </c>
      <c r="G215" s="50"/>
      <c r="H215" s="20"/>
      <c r="I215" s="20"/>
      <c r="J215" s="20"/>
      <c r="K215" s="51"/>
      <c r="L215" s="10">
        <v>17</v>
      </c>
      <c r="M215" s="50"/>
      <c r="N215" s="19"/>
      <c r="O215" s="19"/>
      <c r="P215" s="20"/>
      <c r="Q215" s="51"/>
      <c r="R215" s="10">
        <v>17</v>
      </c>
      <c r="S215" s="50"/>
      <c r="T215" s="19"/>
      <c r="U215" s="19"/>
      <c r="V215" s="20"/>
      <c r="W215" s="51"/>
      <c r="X215" s="127"/>
      <c r="Y215" s="127"/>
      <c r="Z215" s="127"/>
      <c r="AA215" s="127"/>
      <c r="AB215" s="127"/>
      <c r="AC215" s="127"/>
      <c r="AD215" s="127"/>
      <c r="AE215" s="127"/>
      <c r="AF215" s="127"/>
      <c r="AG215" s="127"/>
      <c r="AH215" s="65" t="str">
        <f t="shared" si="57"/>
        <v>DOIG</v>
      </c>
      <c r="AI215" s="65" t="str">
        <f t="shared" si="57"/>
        <v>D</v>
      </c>
      <c r="AJ215" s="65" t="str">
        <f t="shared" si="58"/>
        <v>FFC GIUSEPPE BERGOMI</v>
      </c>
      <c r="AL215" s="65" t="str">
        <f t="shared" si="59"/>
        <v>/28</v>
      </c>
      <c r="AN215" s="2">
        <f t="shared" si="56"/>
        <v>2</v>
      </c>
      <c r="BA215" s="2" t="str">
        <f>Disponibili!B215</f>
        <v>HOJHOLT</v>
      </c>
      <c r="BB215" s="2" t="str">
        <f>Disponibili!A215</f>
        <v>C</v>
      </c>
    </row>
    <row r="216" spans="1:54" x14ac:dyDescent="0.25">
      <c r="A216" s="49"/>
      <c r="B216" s="20"/>
      <c r="C216" s="20"/>
      <c r="D216" s="20"/>
      <c r="E216" s="51"/>
      <c r="F216" s="10">
        <v>18</v>
      </c>
      <c r="G216" s="49"/>
      <c r="H216" s="20"/>
      <c r="I216" s="20"/>
      <c r="J216" s="20"/>
      <c r="K216" s="51"/>
      <c r="L216" s="10">
        <v>18</v>
      </c>
      <c r="M216" s="50"/>
      <c r="N216" s="19"/>
      <c r="O216" s="19"/>
      <c r="P216" s="20"/>
      <c r="Q216" s="51"/>
      <c r="R216" s="10">
        <v>18</v>
      </c>
      <c r="S216" s="50"/>
      <c r="T216" s="19"/>
      <c r="U216" s="19"/>
      <c r="V216" s="20"/>
      <c r="W216" s="51"/>
      <c r="AH216" s="65" t="str">
        <f t="shared" si="57"/>
        <v>DUMFRIES</v>
      </c>
      <c r="AI216" s="65" t="str">
        <f t="shared" si="57"/>
        <v>D</v>
      </c>
      <c r="AJ216" s="65" t="str">
        <f t="shared" si="58"/>
        <v>FFC GIUSEPPE BERGOMI</v>
      </c>
      <c r="AL216" s="65" t="str">
        <f t="shared" si="59"/>
        <v>/28</v>
      </c>
      <c r="AN216" s="2">
        <f t="shared" si="56"/>
        <v>32</v>
      </c>
      <c r="BA216" s="2" t="str">
        <f>Disponibili!B216</f>
        <v>ILING JUNIOR</v>
      </c>
      <c r="BB216" s="2" t="str">
        <f>Disponibili!A216</f>
        <v>C</v>
      </c>
    </row>
    <row r="217" spans="1:54" x14ac:dyDescent="0.25">
      <c r="A217" s="49"/>
      <c r="B217" s="20"/>
      <c r="C217" s="20"/>
      <c r="D217" s="20"/>
      <c r="E217" s="51"/>
      <c r="F217" s="10">
        <v>19</v>
      </c>
      <c r="G217" s="49"/>
      <c r="H217" s="20"/>
      <c r="I217" s="20"/>
      <c r="J217" s="20"/>
      <c r="K217" s="51"/>
      <c r="L217" s="10">
        <v>19</v>
      </c>
      <c r="M217" s="50"/>
      <c r="N217" s="19"/>
      <c r="O217" s="19"/>
      <c r="P217" s="20"/>
      <c r="Q217" s="51"/>
      <c r="R217" s="10">
        <v>19</v>
      </c>
      <c r="S217" s="50"/>
      <c r="T217" s="19"/>
      <c r="U217" s="19"/>
      <c r="V217" s="20"/>
      <c r="W217" s="51"/>
      <c r="X217" s="127"/>
      <c r="Y217" s="127"/>
      <c r="Z217" s="127"/>
      <c r="AA217" s="127"/>
      <c r="AB217" s="127"/>
      <c r="AC217" s="127"/>
      <c r="AD217" s="127"/>
      <c r="AE217" s="127"/>
      <c r="AF217" s="127"/>
      <c r="AG217" s="127"/>
      <c r="AH217" s="65" t="str">
        <f t="shared" si="57"/>
        <v>KOSSOUNOU</v>
      </c>
      <c r="AI217" s="65" t="str">
        <f t="shared" si="57"/>
        <v>D</v>
      </c>
      <c r="AJ217" s="65" t="str">
        <f t="shared" si="58"/>
        <v>FFC GIUSEPPE BERGOMI</v>
      </c>
      <c r="AL217" s="65" t="str">
        <f t="shared" si="59"/>
        <v>/27</v>
      </c>
      <c r="AN217" s="2">
        <f t="shared" si="56"/>
        <v>2</v>
      </c>
      <c r="BA217" s="2" t="str">
        <f>Disponibili!B217</f>
        <v>LORRAN</v>
      </c>
      <c r="BB217" s="2" t="str">
        <f>Disponibili!A217</f>
        <v>C</v>
      </c>
    </row>
    <row r="218" spans="1:54" x14ac:dyDescent="0.25">
      <c r="A218" s="49"/>
      <c r="B218" s="20"/>
      <c r="C218" s="20"/>
      <c r="D218" s="20"/>
      <c r="E218" s="51"/>
      <c r="F218" s="10">
        <v>20</v>
      </c>
      <c r="G218" s="49"/>
      <c r="H218" s="19"/>
      <c r="I218" s="19"/>
      <c r="J218" s="20"/>
      <c r="K218" s="51"/>
      <c r="L218" s="10">
        <v>20</v>
      </c>
      <c r="M218" s="50"/>
      <c r="N218" s="19"/>
      <c r="O218" s="19"/>
      <c r="P218" s="20"/>
      <c r="Q218" s="51"/>
      <c r="R218" s="10">
        <v>20</v>
      </c>
      <c r="S218" s="50"/>
      <c r="T218" s="19"/>
      <c r="U218" s="19"/>
      <c r="V218" s="20"/>
      <c r="W218" s="51"/>
      <c r="X218" s="127"/>
      <c r="Y218" s="127"/>
      <c r="Z218" s="127"/>
      <c r="AA218" s="127"/>
      <c r="AB218" s="127"/>
      <c r="AC218" s="127"/>
      <c r="AD218" s="127"/>
      <c r="AE218" s="127"/>
      <c r="AF218" s="127"/>
      <c r="AG218" s="127"/>
      <c r="AH218" s="65" t="str">
        <f t="shared" si="57"/>
        <v>MINA</v>
      </c>
      <c r="AI218" s="65" t="str">
        <f t="shared" si="57"/>
        <v>D</v>
      </c>
      <c r="AJ218" s="65" t="str">
        <f t="shared" si="58"/>
        <v>FFC GIUSEPPE BERGOMI</v>
      </c>
      <c r="AL218" s="65" t="str">
        <f t="shared" si="59"/>
        <v>/28</v>
      </c>
      <c r="AN218" s="2">
        <f t="shared" si="56"/>
        <v>2</v>
      </c>
      <c r="BA218" s="2" t="str">
        <f>Disponibili!B218</f>
        <v>LOYOLA</v>
      </c>
      <c r="BB218" s="2" t="str">
        <f>Disponibili!A218</f>
        <v>C</v>
      </c>
    </row>
    <row r="219" spans="1:54" x14ac:dyDescent="0.25">
      <c r="A219" s="49"/>
      <c r="B219" s="20"/>
      <c r="C219" s="20"/>
      <c r="D219" s="20"/>
      <c r="E219" s="51"/>
      <c r="F219" s="10">
        <v>21</v>
      </c>
      <c r="G219" s="49"/>
      <c r="H219" s="20"/>
      <c r="I219" s="20"/>
      <c r="J219" s="20"/>
      <c r="K219" s="51"/>
      <c r="L219" s="10">
        <v>21</v>
      </c>
      <c r="M219" s="50"/>
      <c r="N219" s="19"/>
      <c r="O219" s="19"/>
      <c r="P219" s="20"/>
      <c r="Q219" s="51"/>
      <c r="R219" s="10">
        <v>21</v>
      </c>
      <c r="S219" s="50"/>
      <c r="T219" s="19"/>
      <c r="U219" s="19"/>
      <c r="V219" s="20"/>
      <c r="W219" s="51"/>
      <c r="X219" s="127"/>
      <c r="Y219" s="127"/>
      <c r="Z219" s="127"/>
      <c r="AA219" s="127"/>
      <c r="AB219" s="127"/>
      <c r="AC219" s="127"/>
      <c r="AD219" s="127"/>
      <c r="AE219" s="127"/>
      <c r="AF219" s="127"/>
      <c r="AG219" s="127"/>
      <c r="AH219" s="65" t="str">
        <f t="shared" si="57"/>
        <v>PALESTRA</v>
      </c>
      <c r="AI219" s="65" t="str">
        <f t="shared" si="57"/>
        <v>D</v>
      </c>
      <c r="AJ219" s="65" t="str">
        <f t="shared" si="58"/>
        <v>FFC GIUSEPPE BERGOMI</v>
      </c>
      <c r="AL219" s="65" t="str">
        <f t="shared" si="59"/>
        <v>/28</v>
      </c>
      <c r="AN219" s="2">
        <f t="shared" si="56"/>
        <v>2</v>
      </c>
      <c r="BA219" s="2" t="str">
        <f>Disponibili!B219</f>
        <v>MARIN</v>
      </c>
      <c r="BB219" s="2" t="str">
        <f>Disponibili!A219</f>
        <v>C</v>
      </c>
    </row>
    <row r="220" spans="1:54" x14ac:dyDescent="0.25">
      <c r="A220" s="49"/>
      <c r="B220" s="20"/>
      <c r="C220" s="20"/>
      <c r="D220" s="20"/>
      <c r="E220" s="51"/>
      <c r="F220" s="10">
        <v>22</v>
      </c>
      <c r="G220" s="49"/>
      <c r="H220" s="20"/>
      <c r="I220" s="20"/>
      <c r="J220" s="20"/>
      <c r="K220" s="51"/>
      <c r="L220" s="10">
        <v>22</v>
      </c>
      <c r="M220" s="50"/>
      <c r="N220" s="19"/>
      <c r="O220" s="19"/>
      <c r="P220" s="20"/>
      <c r="Q220" s="51"/>
      <c r="R220" s="10">
        <v>22</v>
      </c>
      <c r="S220" s="50"/>
      <c r="T220" s="19"/>
      <c r="U220" s="19"/>
      <c r="V220" s="20"/>
      <c r="W220" s="51"/>
      <c r="AN220" s="2">
        <f t="shared" si="56"/>
        <v>0</v>
      </c>
      <c r="BA220" s="2" t="str">
        <f>Disponibili!B220</f>
        <v>PICCININI</v>
      </c>
      <c r="BB220" s="2" t="str">
        <f>Disponibili!A220</f>
        <v>C</v>
      </c>
    </row>
    <row r="221" spans="1:54" x14ac:dyDescent="0.25">
      <c r="A221" s="49"/>
      <c r="B221" s="20"/>
      <c r="C221" s="20"/>
      <c r="D221" s="20"/>
      <c r="E221" s="51"/>
      <c r="F221" s="10">
        <v>23</v>
      </c>
      <c r="G221" s="49"/>
      <c r="H221" s="19"/>
      <c r="I221" s="19"/>
      <c r="J221" s="20"/>
      <c r="K221" s="51"/>
      <c r="L221" s="10">
        <v>23</v>
      </c>
      <c r="M221" s="49"/>
      <c r="N221" s="20"/>
      <c r="O221" s="20"/>
      <c r="P221" s="20"/>
      <c r="Q221" s="51"/>
      <c r="R221" s="10">
        <v>23</v>
      </c>
      <c r="S221" s="50"/>
      <c r="T221" s="19"/>
      <c r="U221" s="19"/>
      <c r="V221" s="20"/>
      <c r="W221" s="51"/>
      <c r="X221" s="127"/>
      <c r="Y221" s="127"/>
      <c r="Z221" s="127"/>
      <c r="AA221" s="127"/>
      <c r="AB221" s="127"/>
      <c r="AC221" s="127"/>
      <c r="AD221" s="127"/>
      <c r="AE221" s="127"/>
      <c r="AF221" s="127"/>
      <c r="AG221" s="127"/>
      <c r="AH221" s="65" t="str">
        <f t="shared" si="57"/>
        <v>FRENDRUP</v>
      </c>
      <c r="AI221" s="65" t="str">
        <f t="shared" si="57"/>
        <v>C</v>
      </c>
      <c r="AJ221" s="65" t="str">
        <f t="shared" si="58"/>
        <v>FFC GIUSEPPE BERGOMI</v>
      </c>
      <c r="AL221" s="65" t="str">
        <f t="shared" si="59"/>
        <v>/27</v>
      </c>
      <c r="AN221" s="2">
        <f t="shared" si="56"/>
        <v>2</v>
      </c>
      <c r="BA221" s="2" t="str">
        <f>Disponibili!B221</f>
        <v>STENGS</v>
      </c>
      <c r="BB221" s="2" t="str">
        <f>Disponibili!A221</f>
        <v>C</v>
      </c>
    </row>
    <row r="222" spans="1:54" x14ac:dyDescent="0.25">
      <c r="A222" s="49"/>
      <c r="B222" s="20"/>
      <c r="C222" s="20"/>
      <c r="D222" s="20"/>
      <c r="E222" s="51"/>
      <c r="F222" s="10">
        <v>24</v>
      </c>
      <c r="G222" s="49"/>
      <c r="H222" s="19"/>
      <c r="I222" s="19"/>
      <c r="J222" s="20"/>
      <c r="K222" s="51"/>
      <c r="L222" s="10">
        <v>24</v>
      </c>
      <c r="M222" s="49"/>
      <c r="N222" s="20"/>
      <c r="O222" s="20"/>
      <c r="P222" s="20"/>
      <c r="Q222" s="51"/>
      <c r="R222" s="10">
        <v>24</v>
      </c>
      <c r="S222" s="50"/>
      <c r="T222" s="19"/>
      <c r="U222" s="19"/>
      <c r="V222" s="20"/>
      <c r="W222" s="51"/>
      <c r="AH222" s="65" t="str">
        <f t="shared" si="57"/>
        <v>NICO PAZ</v>
      </c>
      <c r="AI222" s="65" t="str">
        <f t="shared" si="57"/>
        <v>C</v>
      </c>
      <c r="AJ222" s="65" t="str">
        <f t="shared" si="58"/>
        <v>FFC GIUSEPPE BERGOMI</v>
      </c>
      <c r="AL222" s="65" t="str">
        <f t="shared" si="59"/>
        <v>/28</v>
      </c>
      <c r="AN222" s="2">
        <f t="shared" si="56"/>
        <v>75</v>
      </c>
      <c r="BA222" s="2" t="str">
        <f>Disponibili!B222</f>
        <v>VURAL</v>
      </c>
      <c r="BB222" s="2" t="str">
        <f>Disponibili!A222</f>
        <v>C</v>
      </c>
    </row>
    <row r="223" spans="1:54" x14ac:dyDescent="0.25">
      <c r="A223" s="49"/>
      <c r="B223" s="20"/>
      <c r="C223" s="20"/>
      <c r="D223" s="20"/>
      <c r="E223" s="51"/>
      <c r="F223" s="10">
        <v>25</v>
      </c>
      <c r="G223" s="49"/>
      <c r="H223" s="19"/>
      <c r="I223" s="19"/>
      <c r="J223" s="20"/>
      <c r="K223" s="51"/>
      <c r="L223" s="10">
        <v>25</v>
      </c>
      <c r="M223" s="49"/>
      <c r="N223" s="20"/>
      <c r="O223" s="20"/>
      <c r="P223" s="20"/>
      <c r="Q223" s="51"/>
      <c r="R223" s="10">
        <v>25</v>
      </c>
      <c r="S223" s="50"/>
      <c r="T223" s="19"/>
      <c r="U223" s="19"/>
      <c r="V223" s="20"/>
      <c r="W223" s="51"/>
      <c r="X223" s="127"/>
      <c r="Y223" s="127"/>
      <c r="Z223" s="127"/>
      <c r="AA223" s="127"/>
      <c r="AB223" s="127"/>
      <c r="AC223" s="127"/>
      <c r="AD223" s="127"/>
      <c r="AE223" s="127"/>
      <c r="AF223" s="127"/>
      <c r="AG223" s="127"/>
      <c r="AH223" s="65" t="str">
        <f t="shared" si="57"/>
        <v>ORSOLINI</v>
      </c>
      <c r="AI223" s="65" t="str">
        <f t="shared" si="57"/>
        <v>C</v>
      </c>
      <c r="AJ223" s="65" t="str">
        <f t="shared" si="58"/>
        <v>FFC GIUSEPPE BERGOMI</v>
      </c>
      <c r="AL223" s="65" t="str">
        <f t="shared" si="59"/>
        <v>/28</v>
      </c>
      <c r="AN223" s="2">
        <f t="shared" si="56"/>
        <v>65</v>
      </c>
      <c r="BA223" s="2" t="str">
        <f>Disponibili!B223</f>
        <v>EL SHAARAWY</v>
      </c>
      <c r="BB223" s="2" t="str">
        <f>Disponibili!A223</f>
        <v>C</v>
      </c>
    </row>
    <row r="224" spans="1:54" x14ac:dyDescent="0.25">
      <c r="A224" s="49"/>
      <c r="B224" s="20"/>
      <c r="C224" s="20"/>
      <c r="D224" s="20"/>
      <c r="E224" s="51"/>
      <c r="F224" s="10">
        <v>26</v>
      </c>
      <c r="G224" s="49"/>
      <c r="H224" s="19"/>
      <c r="I224" s="19"/>
      <c r="J224" s="20"/>
      <c r="K224" s="51"/>
      <c r="L224" s="10">
        <v>26</v>
      </c>
      <c r="M224" s="49"/>
      <c r="N224" s="20"/>
      <c r="O224" s="20"/>
      <c r="P224" s="20"/>
      <c r="Q224" s="51"/>
      <c r="R224" s="10">
        <v>26</v>
      </c>
      <c r="S224" s="50"/>
      <c r="T224" s="19"/>
      <c r="U224" s="19"/>
      <c r="V224" s="20"/>
      <c r="W224" s="51"/>
      <c r="X224" s="127"/>
      <c r="Y224" s="127"/>
      <c r="Z224" s="127"/>
      <c r="AA224" s="127"/>
      <c r="AB224" s="127"/>
      <c r="AC224" s="127"/>
      <c r="AD224" s="127"/>
      <c r="AE224" s="127"/>
      <c r="AF224" s="127"/>
      <c r="AG224" s="127"/>
      <c r="AH224" s="65" t="str">
        <f t="shared" si="57"/>
        <v>RICCI</v>
      </c>
      <c r="AI224" s="65" t="str">
        <f t="shared" si="57"/>
        <v>C</v>
      </c>
      <c r="AJ224" s="65" t="str">
        <f t="shared" si="58"/>
        <v>FFC GIUSEPPE BERGOMI</v>
      </c>
      <c r="AL224" s="65" t="str">
        <f t="shared" si="59"/>
        <v>/28</v>
      </c>
      <c r="AN224" s="2">
        <f t="shared" si="56"/>
        <v>7</v>
      </c>
      <c r="BA224" s="2" t="str">
        <f>Disponibili!B224</f>
        <v>PISILLI</v>
      </c>
      <c r="BB224" s="2" t="str">
        <f>Disponibili!A224</f>
        <v>C</v>
      </c>
    </row>
    <row r="225" spans="1:54" x14ac:dyDescent="0.25">
      <c r="A225" s="49"/>
      <c r="B225" s="20"/>
      <c r="C225" s="20"/>
      <c r="D225" s="20"/>
      <c r="E225" s="51"/>
      <c r="F225" s="10">
        <v>27</v>
      </c>
      <c r="G225" s="49"/>
      <c r="H225" s="20"/>
      <c r="I225" s="20"/>
      <c r="J225" s="20"/>
      <c r="K225" s="51"/>
      <c r="L225" s="10">
        <v>27</v>
      </c>
      <c r="M225" s="49"/>
      <c r="N225" s="20"/>
      <c r="O225" s="20"/>
      <c r="P225" s="20"/>
      <c r="Q225" s="51"/>
      <c r="R225" s="10">
        <v>27</v>
      </c>
      <c r="S225" s="50"/>
      <c r="T225" s="19"/>
      <c r="U225" s="19"/>
      <c r="V225" s="20"/>
      <c r="W225" s="51"/>
      <c r="X225" s="127"/>
      <c r="Y225" s="127"/>
      <c r="Z225" s="127"/>
      <c r="AA225" s="127"/>
      <c r="AB225" s="127"/>
      <c r="AC225" s="127"/>
      <c r="AD225" s="127"/>
      <c r="AE225" s="127"/>
      <c r="AF225" s="127"/>
      <c r="AG225" s="127"/>
      <c r="AH225" s="65" t="str">
        <f t="shared" si="57"/>
        <v>SANTOS</v>
      </c>
      <c r="AI225" s="65" t="str">
        <f t="shared" si="57"/>
        <v>C</v>
      </c>
      <c r="AJ225" s="65" t="str">
        <f t="shared" si="58"/>
        <v>FFC GIUSEPPE BERGOMI</v>
      </c>
      <c r="AL225" s="65" t="str">
        <f t="shared" si="59"/>
        <v>/28</v>
      </c>
      <c r="AN225" s="2">
        <f t="shared" si="56"/>
        <v>1</v>
      </c>
      <c r="BA225" s="2" t="str">
        <f>Disponibili!B225</f>
        <v>ROMANO</v>
      </c>
      <c r="BB225" s="2" t="str">
        <f>Disponibili!A225</f>
        <v>C</v>
      </c>
    </row>
    <row r="226" spans="1:54" x14ac:dyDescent="0.25">
      <c r="A226" s="49"/>
      <c r="B226" s="20"/>
      <c r="C226" s="20"/>
      <c r="D226" s="20"/>
      <c r="E226" s="51"/>
      <c r="F226" s="10">
        <v>28</v>
      </c>
      <c r="G226" s="49"/>
      <c r="H226" s="19"/>
      <c r="I226" s="19"/>
      <c r="J226" s="20"/>
      <c r="K226" s="51"/>
      <c r="L226" s="10">
        <v>28</v>
      </c>
      <c r="M226" s="49"/>
      <c r="N226" s="20"/>
      <c r="O226" s="20"/>
      <c r="P226" s="20"/>
      <c r="Q226" s="51"/>
      <c r="R226" s="10">
        <v>28</v>
      </c>
      <c r="S226" s="50"/>
      <c r="T226" s="19"/>
      <c r="U226" s="19"/>
      <c r="V226" s="20"/>
      <c r="W226" s="51"/>
      <c r="AH226" s="65" t="str">
        <f t="shared" si="57"/>
        <v>VERGARA</v>
      </c>
      <c r="AI226" s="65" t="str">
        <f t="shared" si="57"/>
        <v>C</v>
      </c>
      <c r="AJ226" s="65" t="str">
        <f t="shared" si="58"/>
        <v>FFC GIUSEPPE BERGOMI</v>
      </c>
      <c r="AL226" s="65" t="str">
        <f t="shared" si="59"/>
        <v>/28</v>
      </c>
      <c r="AN226" s="2">
        <f t="shared" si="56"/>
        <v>1</v>
      </c>
      <c r="BA226" s="2" t="str">
        <f>Disponibili!B226</f>
        <v>VENTURINO</v>
      </c>
      <c r="BB226" s="2" t="str">
        <f>Disponibili!A226</f>
        <v>C</v>
      </c>
    </row>
    <row r="227" spans="1:54" x14ac:dyDescent="0.25">
      <c r="A227" s="49"/>
      <c r="B227" s="20"/>
      <c r="C227" s="20"/>
      <c r="D227" s="20"/>
      <c r="E227" s="51"/>
      <c r="F227" s="10">
        <v>29</v>
      </c>
      <c r="G227" s="50"/>
      <c r="H227" s="20"/>
      <c r="I227" s="20"/>
      <c r="J227" s="20"/>
      <c r="K227" s="51"/>
      <c r="L227" s="10">
        <v>29</v>
      </c>
      <c r="M227" s="49"/>
      <c r="N227" s="20"/>
      <c r="O227" s="20"/>
      <c r="P227" s="20"/>
      <c r="Q227" s="51"/>
      <c r="R227" s="10">
        <v>29</v>
      </c>
      <c r="S227" s="50"/>
      <c r="T227" s="19"/>
      <c r="U227" s="19"/>
      <c r="V227" s="20"/>
      <c r="W227" s="51"/>
      <c r="AH227" s="65" t="str">
        <f t="shared" si="57"/>
        <v>ZARAGOZA</v>
      </c>
      <c r="AI227" s="65" t="str">
        <f t="shared" si="57"/>
        <v>C</v>
      </c>
      <c r="AJ227" s="65" t="str">
        <f t="shared" si="58"/>
        <v>FFC GIUSEPPE BERGOMI</v>
      </c>
      <c r="AL227" s="65" t="str">
        <f t="shared" si="59"/>
        <v>/28</v>
      </c>
      <c r="AN227" s="2">
        <f t="shared" si="56"/>
        <v>10</v>
      </c>
      <c r="BA227" s="2" t="str">
        <f>Disponibili!B227</f>
        <v>BAKOLA</v>
      </c>
      <c r="BB227" s="2" t="str">
        <f>Disponibili!A227</f>
        <v>C</v>
      </c>
    </row>
    <row r="228" spans="1:54" x14ac:dyDescent="0.25">
      <c r="A228" s="49"/>
      <c r="B228" s="20"/>
      <c r="C228" s="20"/>
      <c r="D228" s="20"/>
      <c r="E228" s="51"/>
      <c r="F228" s="10">
        <v>30</v>
      </c>
      <c r="G228" s="50"/>
      <c r="H228" s="20"/>
      <c r="I228" s="20"/>
      <c r="J228" s="20"/>
      <c r="K228" s="51"/>
      <c r="L228" s="10">
        <v>30</v>
      </c>
      <c r="M228" s="50"/>
      <c r="N228" s="19"/>
      <c r="O228" s="19"/>
      <c r="P228" s="20"/>
      <c r="Q228" s="51"/>
      <c r="R228" s="10">
        <v>30</v>
      </c>
      <c r="S228" s="50"/>
      <c r="T228" s="19"/>
      <c r="U228" s="19"/>
      <c r="V228" s="20"/>
      <c r="W228" s="51"/>
      <c r="AH228" s="65">
        <f t="shared" si="57"/>
        <v>0</v>
      </c>
      <c r="AI228" s="65" t="str">
        <f t="shared" si="57"/>
        <v/>
      </c>
      <c r="AJ228" s="65" t="str">
        <f t="shared" si="58"/>
        <v>FFC GIUSEPPE BERGOMI</v>
      </c>
      <c r="AL228" s="65">
        <f t="shared" si="59"/>
        <v>0</v>
      </c>
      <c r="AN228" s="2">
        <f t="shared" si="56"/>
        <v>0</v>
      </c>
      <c r="BA228" s="2" t="str">
        <f>Disponibili!B228</f>
        <v>BOLOCA</v>
      </c>
      <c r="BB228" s="2" t="str">
        <f>Disponibili!A228</f>
        <v>C</v>
      </c>
    </row>
    <row r="229" spans="1:54" x14ac:dyDescent="0.25">
      <c r="A229" s="42"/>
      <c r="B229" s="40"/>
      <c r="C229" s="54"/>
      <c r="D229" s="11"/>
      <c r="E229" s="11"/>
      <c r="F229" s="47"/>
      <c r="G229" s="42"/>
      <c r="H229" s="52"/>
      <c r="I229" s="38"/>
      <c r="J229" s="11"/>
      <c r="K229" s="11"/>
      <c r="L229" s="47"/>
      <c r="M229" s="42"/>
      <c r="N229" s="52"/>
      <c r="O229" s="38"/>
      <c r="P229" s="11"/>
      <c r="Q229" s="11"/>
      <c r="R229" s="47"/>
      <c r="S229" s="42"/>
      <c r="T229" s="52"/>
      <c r="U229" s="38"/>
      <c r="V229" s="11"/>
      <c r="AN229" s="2">
        <f t="shared" si="56"/>
        <v>0</v>
      </c>
      <c r="BA229" s="2" t="str">
        <f>Disponibili!B229</f>
        <v>FADERA</v>
      </c>
      <c r="BB229" s="2" t="str">
        <f>Disponibili!A229</f>
        <v>C</v>
      </c>
    </row>
    <row r="230" spans="1:54" x14ac:dyDescent="0.25">
      <c r="A230" s="44" t="s">
        <v>601</v>
      </c>
      <c r="B230" s="45"/>
      <c r="C230" s="45"/>
      <c r="D230" s="45" t="s">
        <v>1</v>
      </c>
      <c r="E230" s="46" t="s">
        <v>14</v>
      </c>
      <c r="F230" s="47">
        <v>0</v>
      </c>
      <c r="G230" s="44" t="s">
        <v>603</v>
      </c>
      <c r="H230" s="45"/>
      <c r="I230" s="48"/>
      <c r="J230" s="45" t="s">
        <v>1</v>
      </c>
      <c r="K230" s="46" t="s">
        <v>14</v>
      </c>
      <c r="L230" s="47">
        <v>0</v>
      </c>
      <c r="M230" s="44" t="s">
        <v>604</v>
      </c>
      <c r="N230" s="45"/>
      <c r="O230" s="48"/>
      <c r="P230" s="45" t="s">
        <v>1</v>
      </c>
      <c r="Q230" s="46" t="s">
        <v>14</v>
      </c>
      <c r="R230" s="47">
        <v>0</v>
      </c>
      <c r="S230" s="44" t="s">
        <v>605</v>
      </c>
      <c r="T230" s="45"/>
      <c r="U230" s="48"/>
      <c r="V230" s="45" t="s">
        <v>1</v>
      </c>
      <c r="W230" s="46" t="s">
        <v>14</v>
      </c>
      <c r="X230" s="146"/>
      <c r="Y230" s="146"/>
      <c r="Z230" s="146"/>
      <c r="AA230" s="146"/>
      <c r="AB230" s="146"/>
      <c r="AC230" s="146"/>
      <c r="AD230" s="146"/>
      <c r="AE230" s="146"/>
      <c r="AF230" s="146"/>
      <c r="AG230" s="146"/>
      <c r="AH230" s="65" t="str">
        <f t="shared" si="57"/>
        <v>LEAO</v>
      </c>
      <c r="AI230" s="65" t="str">
        <f t="shared" si="57"/>
        <v>A</v>
      </c>
      <c r="AJ230" s="65" t="str">
        <f t="shared" si="58"/>
        <v>FFC GIUSEPPE BERGOMI</v>
      </c>
      <c r="AL230" s="65" t="str">
        <f t="shared" si="59"/>
        <v>/28</v>
      </c>
      <c r="AN230" s="2">
        <f t="shared" si="56"/>
        <v>101</v>
      </c>
      <c r="BA230" s="2" t="str">
        <f>Disponibili!B230</f>
        <v>FRANGELLA</v>
      </c>
      <c r="BB230" s="2" t="str">
        <f>Disponibili!A230</f>
        <v>C</v>
      </c>
    </row>
    <row r="231" spans="1:54" x14ac:dyDescent="0.25">
      <c r="A231" s="50"/>
      <c r="B231" s="19"/>
      <c r="C231" s="19"/>
      <c r="D231" s="20"/>
      <c r="E231" s="51"/>
      <c r="F231" s="10">
        <v>1</v>
      </c>
      <c r="G231" s="50"/>
      <c r="H231" s="19"/>
      <c r="I231" s="19"/>
      <c r="J231" s="20"/>
      <c r="K231" s="51"/>
      <c r="L231" s="10">
        <v>1</v>
      </c>
      <c r="M231" s="50"/>
      <c r="N231" s="19"/>
      <c r="O231" s="19"/>
      <c r="P231" s="20"/>
      <c r="Q231" s="51"/>
      <c r="R231" s="10">
        <v>1</v>
      </c>
      <c r="S231" s="50"/>
      <c r="T231" s="19"/>
      <c r="U231" s="19"/>
      <c r="V231" s="20"/>
      <c r="W231" s="51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65" t="str">
        <f t="shared" si="57"/>
        <v>MORATA</v>
      </c>
      <c r="AI231" s="65" t="str">
        <f t="shared" si="57"/>
        <v>A</v>
      </c>
      <c r="AJ231" s="65" t="str">
        <f t="shared" si="58"/>
        <v>FFC GIUSEPPE BERGOMI</v>
      </c>
      <c r="AL231" s="65" t="str">
        <f t="shared" si="59"/>
        <v>/28</v>
      </c>
      <c r="AN231" s="2">
        <f t="shared" si="56"/>
        <v>2</v>
      </c>
      <c r="BA231" s="2" t="str">
        <f>Disponibili!B231</f>
        <v>IANNONI</v>
      </c>
      <c r="BB231" s="2" t="str">
        <f>Disponibili!A231</f>
        <v>C</v>
      </c>
    </row>
    <row r="232" spans="1:54" x14ac:dyDescent="0.25">
      <c r="A232" s="49"/>
      <c r="B232" s="20"/>
      <c r="C232" s="20"/>
      <c r="D232" s="20"/>
      <c r="E232" s="51"/>
      <c r="F232" s="10">
        <v>2</v>
      </c>
      <c r="G232" s="49"/>
      <c r="H232" s="20"/>
      <c r="I232" s="20"/>
      <c r="J232" s="20"/>
      <c r="K232" s="51"/>
      <c r="L232" s="10">
        <v>2</v>
      </c>
      <c r="M232" s="50"/>
      <c r="N232" s="19"/>
      <c r="O232" s="19"/>
      <c r="P232" s="20"/>
      <c r="Q232" s="51"/>
      <c r="R232" s="10">
        <v>2</v>
      </c>
      <c r="S232" s="50"/>
      <c r="T232" s="19"/>
      <c r="U232" s="19"/>
      <c r="V232" s="20"/>
      <c r="W232" s="51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65" t="str">
        <f t="shared" si="57"/>
        <v>STULIC</v>
      </c>
      <c r="AI232" s="65" t="str">
        <f t="shared" si="57"/>
        <v>A</v>
      </c>
      <c r="AJ232" s="65" t="str">
        <f t="shared" si="58"/>
        <v>FFC GIUSEPPE BERGOMI</v>
      </c>
      <c r="AL232" s="65" t="str">
        <f t="shared" si="59"/>
        <v>/28</v>
      </c>
      <c r="AN232" s="2">
        <f t="shared" si="56"/>
        <v>1</v>
      </c>
      <c r="BA232" s="2" t="str">
        <f>Disponibili!B232</f>
        <v>LIPANI</v>
      </c>
      <c r="BB232" s="2" t="str">
        <f>Disponibili!A232</f>
        <v>C</v>
      </c>
    </row>
    <row r="233" spans="1:54" x14ac:dyDescent="0.25">
      <c r="A233" s="50"/>
      <c r="B233" s="19"/>
      <c r="C233" s="19"/>
      <c r="D233" s="20"/>
      <c r="E233" s="51"/>
      <c r="F233" s="10">
        <v>3</v>
      </c>
      <c r="G233" s="50"/>
      <c r="H233" s="19"/>
      <c r="I233" s="19"/>
      <c r="J233" s="20"/>
      <c r="K233" s="51"/>
      <c r="L233" s="10">
        <v>3</v>
      </c>
      <c r="M233" s="53"/>
      <c r="N233" s="19"/>
      <c r="O233" s="19"/>
      <c r="P233" s="21"/>
      <c r="Q233" s="51"/>
      <c r="R233" s="10">
        <v>3</v>
      </c>
      <c r="S233" s="53"/>
      <c r="T233" s="19"/>
      <c r="U233" s="19"/>
      <c r="V233" s="20"/>
      <c r="W233" s="51"/>
      <c r="AH233" s="65" t="str">
        <f t="shared" si="57"/>
        <v>THURAM</v>
      </c>
      <c r="AI233" s="65" t="str">
        <f t="shared" si="57"/>
        <v>A</v>
      </c>
      <c r="AJ233" s="65" t="str">
        <f t="shared" si="58"/>
        <v>FFC GIUSEPPE BERGOMI</v>
      </c>
      <c r="AL233" s="65" t="str">
        <f t="shared" si="59"/>
        <v>/28</v>
      </c>
      <c r="AN233" s="2">
        <f t="shared" si="56"/>
        <v>123</v>
      </c>
      <c r="BA233" s="2" t="str">
        <f>Disponibili!B233</f>
        <v>VRANCKX</v>
      </c>
      <c r="BB233" s="2" t="str">
        <f>Disponibili!A233</f>
        <v>C</v>
      </c>
    </row>
    <row r="234" spans="1:54" ht="13" thickBot="1" x14ac:dyDescent="0.3">
      <c r="A234" s="49"/>
      <c r="B234" s="20"/>
      <c r="C234" s="20"/>
      <c r="D234" s="20"/>
      <c r="E234" s="51"/>
      <c r="F234" s="10">
        <v>4</v>
      </c>
      <c r="G234" s="50"/>
      <c r="H234" s="19"/>
      <c r="I234" s="19"/>
      <c r="J234" s="20"/>
      <c r="K234" s="51"/>
      <c r="L234" s="10">
        <v>4</v>
      </c>
      <c r="M234" s="50"/>
      <c r="N234" s="19"/>
      <c r="O234" s="19"/>
      <c r="P234" s="20"/>
      <c r="Q234" s="51"/>
      <c r="R234" s="10">
        <v>4</v>
      </c>
      <c r="S234" s="50"/>
      <c r="T234" s="19"/>
      <c r="U234" s="19"/>
      <c r="V234" s="20"/>
      <c r="W234" s="51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135" t="str">
        <f t="shared" si="57"/>
        <v>VAZ</v>
      </c>
      <c r="AI234" s="135" t="str">
        <f t="shared" si="57"/>
        <v>A</v>
      </c>
      <c r="AJ234" s="136" t="str">
        <f t="shared" si="58"/>
        <v>FFC GIUSEPPE BERGOMI</v>
      </c>
      <c r="AL234" s="135" t="str">
        <f t="shared" si="59"/>
        <v>/28</v>
      </c>
      <c r="AN234" s="2">
        <f t="shared" si="56"/>
        <v>1</v>
      </c>
      <c r="BA234" s="2" t="str">
        <f>Disponibili!B234</f>
        <v>ANJORIN</v>
      </c>
      <c r="BB234" s="2" t="str">
        <f>Disponibili!A234</f>
        <v>C</v>
      </c>
    </row>
    <row r="235" spans="1:54" x14ac:dyDescent="0.25">
      <c r="A235" s="49"/>
      <c r="B235" s="20"/>
      <c r="C235" s="20"/>
      <c r="D235" s="20"/>
      <c r="E235" s="51"/>
      <c r="F235" s="10">
        <v>5</v>
      </c>
      <c r="G235" s="50"/>
      <c r="H235" s="19"/>
      <c r="I235" s="19"/>
      <c r="J235" s="20"/>
      <c r="K235" s="51"/>
      <c r="L235" s="10">
        <v>5</v>
      </c>
      <c r="M235" s="50"/>
      <c r="N235" s="19"/>
      <c r="O235" s="19"/>
      <c r="P235" s="20"/>
      <c r="Q235" s="51"/>
      <c r="R235" s="10">
        <v>5</v>
      </c>
      <c r="S235" s="50"/>
      <c r="T235" s="19"/>
      <c r="U235" s="19"/>
      <c r="V235" s="20"/>
      <c r="W235" s="51"/>
      <c r="BA235" s="2" t="str">
        <f>Disponibili!B235</f>
        <v>ILIC</v>
      </c>
      <c r="BB235" s="2" t="str">
        <f>Disponibili!A235</f>
        <v>C</v>
      </c>
    </row>
    <row r="236" spans="1:54" x14ac:dyDescent="0.25">
      <c r="A236" s="50"/>
      <c r="B236" s="19"/>
      <c r="C236" s="19"/>
      <c r="D236" s="20"/>
      <c r="E236" s="51"/>
      <c r="F236" s="10">
        <v>6</v>
      </c>
      <c r="G236" s="50"/>
      <c r="H236" s="19"/>
      <c r="I236" s="19"/>
      <c r="J236" s="20"/>
      <c r="K236" s="51"/>
      <c r="L236" s="10">
        <v>6</v>
      </c>
      <c r="M236" s="50"/>
      <c r="N236" s="19"/>
      <c r="O236" s="19"/>
      <c r="P236" s="20"/>
      <c r="Q236" s="51"/>
      <c r="R236" s="10">
        <v>6</v>
      </c>
      <c r="S236" s="50"/>
      <c r="T236" s="19"/>
      <c r="U236" s="19"/>
      <c r="V236" s="20"/>
      <c r="W236" s="51"/>
      <c r="BA236" s="2" t="str">
        <f>Disponibili!B236</f>
        <v>ILKHAN</v>
      </c>
      <c r="BB236" s="2" t="str">
        <f>Disponibili!A236</f>
        <v>C</v>
      </c>
    </row>
    <row r="237" spans="1:54" x14ac:dyDescent="0.25">
      <c r="A237" s="50"/>
      <c r="B237" s="19"/>
      <c r="C237" s="19"/>
      <c r="D237" s="20"/>
      <c r="E237" s="51"/>
      <c r="F237" s="10">
        <v>7</v>
      </c>
      <c r="G237" s="50"/>
      <c r="H237" s="19"/>
      <c r="I237" s="19"/>
      <c r="J237" s="20"/>
      <c r="K237" s="51"/>
      <c r="L237" s="10">
        <v>7</v>
      </c>
      <c r="M237" s="50"/>
      <c r="N237" s="19"/>
      <c r="O237" s="19"/>
      <c r="P237" s="20"/>
      <c r="Q237" s="51"/>
      <c r="R237" s="10">
        <v>7</v>
      </c>
      <c r="S237" s="50"/>
      <c r="T237" s="19"/>
      <c r="U237" s="19"/>
      <c r="V237" s="20"/>
      <c r="W237" s="51"/>
      <c r="X237" s="127"/>
      <c r="Y237" s="127"/>
      <c r="Z237" s="127"/>
      <c r="AA237" s="127"/>
      <c r="AB237" s="127"/>
      <c r="AC237" s="127"/>
      <c r="AD237" s="127"/>
      <c r="AE237" s="127"/>
      <c r="AF237" s="127"/>
      <c r="AG237" s="127"/>
      <c r="AH237" s="65" t="str">
        <f>S43</f>
        <v>MOTTA</v>
      </c>
      <c r="AI237" s="65" t="str">
        <f>T43</f>
        <v>P</v>
      </c>
      <c r="AJ237" s="65" t="str">
        <f>S$42</f>
        <v>LAMÙFOREVER</v>
      </c>
      <c r="AK237" s="65" t="str">
        <f>(1-COUNTIF(AI237:AI263,"P"))&amp;"-"&amp;(8-COUNTIF(AI237:AI263,"D"))&amp;"-"&amp;(8-COUNTIF(AI237:AI263,"C"))&amp;"-"&amp;(5-COUNTIF(AI237:AI263,"A"))</f>
        <v>0-0-0-0</v>
      </c>
      <c r="AL237" s="65" t="str">
        <f>W43</f>
        <v>/27</v>
      </c>
      <c r="AM237" s="128">
        <f>W$78</f>
        <v>523</v>
      </c>
      <c r="AN237" s="2">
        <f>V43</f>
        <v>2</v>
      </c>
      <c r="AO237" s="129">
        <f>AM237+SUM(AN237:AN263)</f>
        <v>635</v>
      </c>
      <c r="AQ237" s="2" t="str">
        <f>IF(LEFT($AK237,1)="0",0,$AP$5)&amp;"-"&amp;IF(MID($AK237,3,1)="0",0,$AP$6)&amp;"-"&amp;IF(MID($AK237,5,1)="0",0,$AP$7)&amp;"-"&amp;IF(MID($AK237,7,1)="0",0,$AP$8)</f>
        <v>0-0-0-0</v>
      </c>
      <c r="BA237" s="2" t="str">
        <f>Disponibili!B237</f>
        <v>TAMEZE</v>
      </c>
      <c r="BB237" s="2" t="str">
        <f>Disponibili!A237</f>
        <v>C</v>
      </c>
    </row>
    <row r="238" spans="1:54" x14ac:dyDescent="0.25">
      <c r="A238" s="50"/>
      <c r="B238" s="19"/>
      <c r="C238" s="19"/>
      <c r="D238" s="20"/>
      <c r="E238" s="51"/>
      <c r="F238" s="10">
        <v>8</v>
      </c>
      <c r="G238" s="50"/>
      <c r="H238" s="19"/>
      <c r="I238" s="19"/>
      <c r="J238" s="20"/>
      <c r="K238" s="51"/>
      <c r="L238" s="10">
        <v>8</v>
      </c>
      <c r="M238" s="53"/>
      <c r="N238" s="19"/>
      <c r="O238" s="19"/>
      <c r="P238" s="21"/>
      <c r="Q238" s="51"/>
      <c r="R238" s="10">
        <v>8</v>
      </c>
      <c r="S238" s="49"/>
      <c r="T238" s="20"/>
      <c r="U238" s="20"/>
      <c r="V238" s="20"/>
      <c r="W238" s="51"/>
      <c r="AN238" s="2">
        <f t="shared" ref="AN238:AN263" si="60">V44</f>
        <v>0</v>
      </c>
      <c r="BA238" s="2" t="str">
        <f>Disponibili!B238</f>
        <v>VLASIC</v>
      </c>
      <c r="BB238" s="2" t="str">
        <f>Disponibili!A238</f>
        <v>C</v>
      </c>
    </row>
    <row r="239" spans="1:54" x14ac:dyDescent="0.25">
      <c r="A239" s="50"/>
      <c r="B239" s="19"/>
      <c r="C239" s="19"/>
      <c r="D239" s="20"/>
      <c r="E239" s="51"/>
      <c r="F239" s="10">
        <v>9</v>
      </c>
      <c r="G239" s="50"/>
      <c r="H239" s="19"/>
      <c r="I239" s="19"/>
      <c r="J239" s="20"/>
      <c r="K239" s="51"/>
      <c r="L239" s="10">
        <v>9</v>
      </c>
      <c r="M239" s="50"/>
      <c r="N239" s="19"/>
      <c r="O239" s="19"/>
      <c r="P239" s="20"/>
      <c r="Q239" s="51"/>
      <c r="R239" s="10">
        <v>9</v>
      </c>
      <c r="S239" s="49"/>
      <c r="T239" s="20"/>
      <c r="U239" s="20"/>
      <c r="V239" s="20"/>
      <c r="W239" s="51"/>
      <c r="AN239" s="2">
        <f t="shared" si="60"/>
        <v>0</v>
      </c>
      <c r="BA239" s="2" t="str">
        <f>Disponibili!B239</f>
        <v>CAMARA</v>
      </c>
      <c r="BB239" s="2" t="str">
        <f>Disponibili!A239</f>
        <v>C</v>
      </c>
    </row>
    <row r="240" spans="1:54" x14ac:dyDescent="0.25">
      <c r="A240" s="50"/>
      <c r="B240" s="19"/>
      <c r="C240" s="19"/>
      <c r="D240" s="20"/>
      <c r="E240" s="51"/>
      <c r="F240" s="10">
        <v>10</v>
      </c>
      <c r="G240" s="50"/>
      <c r="H240" s="19"/>
      <c r="I240" s="19"/>
      <c r="J240" s="20"/>
      <c r="K240" s="51"/>
      <c r="L240" s="10">
        <v>10</v>
      </c>
      <c r="M240" s="50"/>
      <c r="N240" s="19"/>
      <c r="O240" s="19"/>
      <c r="P240" s="20"/>
      <c r="Q240" s="51"/>
      <c r="R240" s="10">
        <v>10</v>
      </c>
      <c r="S240" s="49"/>
      <c r="T240" s="20"/>
      <c r="U240" s="20"/>
      <c r="V240" s="20"/>
      <c r="W240" s="51"/>
      <c r="AN240" s="2">
        <f t="shared" si="60"/>
        <v>0</v>
      </c>
      <c r="BA240" s="2" t="str">
        <f>Disponibili!B240</f>
        <v>EKKELENKAMP</v>
      </c>
      <c r="BB240" s="2" t="str">
        <f>Disponibili!A240</f>
        <v>C</v>
      </c>
    </row>
    <row r="241" spans="1:54" x14ac:dyDescent="0.25">
      <c r="A241" s="50"/>
      <c r="B241" s="19"/>
      <c r="C241" s="19"/>
      <c r="D241" s="20"/>
      <c r="E241" s="51"/>
      <c r="F241" s="10">
        <v>11</v>
      </c>
      <c r="G241" s="50"/>
      <c r="H241" s="19"/>
      <c r="I241" s="19"/>
      <c r="J241" s="20"/>
      <c r="K241" s="51"/>
      <c r="L241" s="10">
        <v>11</v>
      </c>
      <c r="M241" s="50"/>
      <c r="N241" s="19"/>
      <c r="O241" s="19"/>
      <c r="P241" s="20"/>
      <c r="Q241" s="51"/>
      <c r="R241" s="10">
        <v>11</v>
      </c>
      <c r="S241" s="49"/>
      <c r="T241" s="20"/>
      <c r="U241" s="20"/>
      <c r="V241" s="20"/>
      <c r="W241" s="51"/>
      <c r="AH241" s="65" t="str">
        <f t="shared" ref="AH241:AI263" si="61">S47</f>
        <v>BEUKEMA</v>
      </c>
      <c r="AI241" s="65" t="str">
        <f t="shared" si="61"/>
        <v>D</v>
      </c>
      <c r="AJ241" s="65" t="str">
        <f t="shared" ref="AJ241:AJ263" si="62">S$42</f>
        <v>LAMÙFOREVER</v>
      </c>
      <c r="AL241" s="65" t="str">
        <f t="shared" ref="AL241:AL263" si="63">W47</f>
        <v>/28</v>
      </c>
      <c r="AN241" s="2">
        <f t="shared" si="60"/>
        <v>1</v>
      </c>
      <c r="BA241" s="2" t="str">
        <f>Disponibili!B241</f>
        <v>PIOTROWSKI</v>
      </c>
      <c r="BB241" s="2" t="str">
        <f>Disponibili!A241</f>
        <v>C</v>
      </c>
    </row>
    <row r="242" spans="1:54" x14ac:dyDescent="0.25">
      <c r="A242" s="50"/>
      <c r="B242" s="19"/>
      <c r="C242" s="19"/>
      <c r="D242" s="20"/>
      <c r="E242" s="51"/>
      <c r="F242" s="10">
        <v>12</v>
      </c>
      <c r="G242" s="50"/>
      <c r="H242" s="19"/>
      <c r="I242" s="19"/>
      <c r="J242" s="20"/>
      <c r="K242" s="51"/>
      <c r="L242" s="10">
        <v>12</v>
      </c>
      <c r="M242" s="53"/>
      <c r="N242" s="19"/>
      <c r="O242" s="19"/>
      <c r="P242" s="20"/>
      <c r="Q242" s="51"/>
      <c r="R242" s="10">
        <v>12</v>
      </c>
      <c r="S242" s="49"/>
      <c r="T242" s="20"/>
      <c r="U242" s="20"/>
      <c r="V242" s="20"/>
      <c r="W242" s="51"/>
      <c r="X242" s="127"/>
      <c r="Y242" s="127"/>
      <c r="Z242" s="127"/>
      <c r="AA242" s="127"/>
      <c r="AB242" s="127"/>
      <c r="AC242" s="127"/>
      <c r="AD242" s="127"/>
      <c r="AE242" s="127"/>
      <c r="AF242" s="127"/>
      <c r="AG242" s="127"/>
      <c r="AH242" s="65" t="str">
        <f t="shared" si="61"/>
        <v>DE WINTER</v>
      </c>
      <c r="AI242" s="65" t="str">
        <f t="shared" si="61"/>
        <v>D</v>
      </c>
      <c r="AJ242" s="65" t="str">
        <f t="shared" si="62"/>
        <v>LAMÙFOREVER</v>
      </c>
      <c r="AL242" s="65" t="str">
        <f t="shared" si="63"/>
        <v>/28</v>
      </c>
      <c r="AN242" s="2">
        <f t="shared" si="60"/>
        <v>2</v>
      </c>
      <c r="BA242" s="2" t="str">
        <f>Disponibili!B242</f>
        <v>ZARRAGA</v>
      </c>
      <c r="BB242" s="2" t="str">
        <f>Disponibili!A242</f>
        <v>C</v>
      </c>
    </row>
    <row r="243" spans="1:54" x14ac:dyDescent="0.25">
      <c r="A243" s="50"/>
      <c r="B243" s="19"/>
      <c r="C243" s="19"/>
      <c r="D243" s="20"/>
      <c r="E243" s="51"/>
      <c r="F243" s="10">
        <v>13</v>
      </c>
      <c r="G243" s="50"/>
      <c r="H243" s="19"/>
      <c r="I243" s="19"/>
      <c r="J243" s="20"/>
      <c r="K243" s="51"/>
      <c r="L243" s="10">
        <v>13</v>
      </c>
      <c r="M243" s="50"/>
      <c r="N243" s="19"/>
      <c r="O243" s="19"/>
      <c r="P243" s="20"/>
      <c r="Q243" s="51"/>
      <c r="R243" s="10">
        <v>13</v>
      </c>
      <c r="S243" s="49"/>
      <c r="T243" s="20"/>
      <c r="U243" s="20"/>
      <c r="V243" s="20"/>
      <c r="W243" s="51"/>
      <c r="X243" s="127"/>
      <c r="Y243" s="127"/>
      <c r="Z243" s="127"/>
      <c r="AA243" s="127"/>
      <c r="AB243" s="127"/>
      <c r="AC243" s="127"/>
      <c r="AD243" s="127"/>
      <c r="AE243" s="127"/>
      <c r="AF243" s="127"/>
      <c r="AG243" s="127"/>
      <c r="AH243" s="65" t="str">
        <f t="shared" si="61"/>
        <v>DI LORENZO</v>
      </c>
      <c r="AI243" s="65" t="str">
        <f t="shared" si="61"/>
        <v>D</v>
      </c>
      <c r="AJ243" s="65" t="str">
        <f t="shared" si="62"/>
        <v>LAMÙFOREVER</v>
      </c>
      <c r="AL243" s="65" t="str">
        <f t="shared" si="63"/>
        <v>/28</v>
      </c>
      <c r="AN243" s="2">
        <f t="shared" si="60"/>
        <v>17</v>
      </c>
      <c r="BA243" s="2" t="str">
        <f>Disponibili!B243</f>
        <v>AKPA AKPRO</v>
      </c>
      <c r="BB243" s="2" t="str">
        <f>Disponibili!A243</f>
        <v>C</v>
      </c>
    </row>
    <row r="244" spans="1:54" x14ac:dyDescent="0.25">
      <c r="A244" s="50"/>
      <c r="B244" s="19"/>
      <c r="C244" s="19"/>
      <c r="D244" s="20"/>
      <c r="E244" s="51"/>
      <c r="F244" s="10">
        <v>14</v>
      </c>
      <c r="G244" s="50"/>
      <c r="H244" s="19"/>
      <c r="I244" s="19"/>
      <c r="J244" s="20"/>
      <c r="K244" s="51"/>
      <c r="L244" s="10">
        <v>14</v>
      </c>
      <c r="M244" s="50"/>
      <c r="N244" s="19"/>
      <c r="O244" s="19"/>
      <c r="P244" s="20"/>
      <c r="Q244" s="51"/>
      <c r="R244" s="10">
        <v>14</v>
      </c>
      <c r="S244" s="49"/>
      <c r="T244" s="20"/>
      <c r="U244" s="20"/>
      <c r="V244" s="20"/>
      <c r="W244" s="51"/>
      <c r="X244" s="127"/>
      <c r="Y244" s="127"/>
      <c r="Z244" s="127"/>
      <c r="AA244" s="127"/>
      <c r="AB244" s="127"/>
      <c r="AC244" s="127"/>
      <c r="AD244" s="127"/>
      <c r="AE244" s="127"/>
      <c r="AF244" s="127"/>
      <c r="AG244" s="127"/>
      <c r="AH244" s="65" t="str">
        <f t="shared" si="61"/>
        <v>JUAN JESUS</v>
      </c>
      <c r="AI244" s="65" t="str">
        <f t="shared" si="61"/>
        <v>D</v>
      </c>
      <c r="AJ244" s="65" t="str">
        <f t="shared" si="62"/>
        <v>LAMÙFOREVER</v>
      </c>
      <c r="AL244" s="65" t="str">
        <f t="shared" si="63"/>
        <v>/28</v>
      </c>
      <c r="AN244" s="2">
        <f t="shared" si="60"/>
        <v>4</v>
      </c>
      <c r="BA244" s="2" t="str">
        <f>Disponibili!B244</f>
        <v>AL-MUSRATI</v>
      </c>
      <c r="BB244" s="2" t="str">
        <f>Disponibili!A244</f>
        <v>C</v>
      </c>
    </row>
    <row r="245" spans="1:54" x14ac:dyDescent="0.25">
      <c r="A245" s="49"/>
      <c r="B245" s="20"/>
      <c r="C245" s="20"/>
      <c r="D245" s="20"/>
      <c r="E245" s="51"/>
      <c r="F245" s="10">
        <v>15</v>
      </c>
      <c r="G245" s="50"/>
      <c r="H245" s="19"/>
      <c r="I245" s="19"/>
      <c r="J245" s="20"/>
      <c r="K245" s="51"/>
      <c r="L245" s="10">
        <v>15</v>
      </c>
      <c r="M245" s="50"/>
      <c r="N245" s="19"/>
      <c r="O245" s="19"/>
      <c r="P245" s="20"/>
      <c r="Q245" s="51"/>
      <c r="R245" s="10">
        <v>15</v>
      </c>
      <c r="S245" s="49"/>
      <c r="T245" s="20"/>
      <c r="U245" s="20"/>
      <c r="V245" s="20"/>
      <c r="W245" s="51"/>
      <c r="X245" s="127"/>
      <c r="Y245" s="127"/>
      <c r="Z245" s="127"/>
      <c r="AA245" s="127"/>
      <c r="AB245" s="127"/>
      <c r="AC245" s="127"/>
      <c r="AD245" s="127"/>
      <c r="AE245" s="127"/>
      <c r="AF245" s="127"/>
      <c r="AG245" s="127"/>
      <c r="AH245" s="65" t="str">
        <f t="shared" si="61"/>
        <v>KALULU</v>
      </c>
      <c r="AI245" s="65" t="str">
        <f t="shared" si="61"/>
        <v>D</v>
      </c>
      <c r="AJ245" s="65" t="str">
        <f t="shared" si="62"/>
        <v>LAMÙFOREVER</v>
      </c>
      <c r="AL245" s="65" t="str">
        <f t="shared" si="63"/>
        <v>/27</v>
      </c>
      <c r="AN245" s="2">
        <f t="shared" si="60"/>
        <v>2</v>
      </c>
      <c r="BA245" s="2" t="str">
        <f>Disponibili!B245</f>
        <v>GAGLIARDINI</v>
      </c>
      <c r="BB245" s="2" t="str">
        <f>Disponibili!A245</f>
        <v>C</v>
      </c>
    </row>
    <row r="246" spans="1:54" x14ac:dyDescent="0.25">
      <c r="A246" s="49"/>
      <c r="B246" s="20"/>
      <c r="C246" s="20"/>
      <c r="D246" s="20"/>
      <c r="E246" s="51"/>
      <c r="F246" s="10">
        <v>16</v>
      </c>
      <c r="G246" s="50"/>
      <c r="H246" s="19"/>
      <c r="I246" s="19"/>
      <c r="J246" s="20"/>
      <c r="K246" s="51"/>
      <c r="L246" s="10">
        <v>16</v>
      </c>
      <c r="M246" s="50"/>
      <c r="N246" s="19"/>
      <c r="O246" s="19"/>
      <c r="P246" s="20"/>
      <c r="Q246" s="51"/>
      <c r="R246" s="10">
        <v>16</v>
      </c>
      <c r="S246" s="49"/>
      <c r="T246" s="20"/>
      <c r="U246" s="20"/>
      <c r="V246" s="20"/>
      <c r="W246" s="51"/>
      <c r="AH246" s="65" t="str">
        <f t="shared" si="61"/>
        <v>MARCANDALLI</v>
      </c>
      <c r="AI246" s="65" t="str">
        <f t="shared" si="61"/>
        <v>D</v>
      </c>
      <c r="AJ246" s="65" t="str">
        <f t="shared" si="62"/>
        <v>LAMÙFOREVER</v>
      </c>
      <c r="AL246" s="65" t="str">
        <f t="shared" si="63"/>
        <v>/28</v>
      </c>
      <c r="AN246" s="2">
        <f t="shared" si="60"/>
        <v>1</v>
      </c>
      <c r="BA246" s="2" t="str">
        <f>Disponibili!B246</f>
        <v>HARROUI</v>
      </c>
      <c r="BB246" s="2" t="str">
        <f>Disponibili!A246</f>
        <v>C</v>
      </c>
    </row>
    <row r="247" spans="1:54" x14ac:dyDescent="0.25">
      <c r="A247" s="49"/>
      <c r="B247" s="20"/>
      <c r="C247" s="20"/>
      <c r="D247" s="20"/>
      <c r="E247" s="51"/>
      <c r="F247" s="10">
        <v>17</v>
      </c>
      <c r="G247" s="50"/>
      <c r="H247" s="19"/>
      <c r="I247" s="19"/>
      <c r="J247" s="20"/>
      <c r="K247" s="51"/>
      <c r="L247" s="10">
        <v>17</v>
      </c>
      <c r="M247" s="50"/>
      <c r="N247" s="19"/>
      <c r="O247" s="19"/>
      <c r="P247" s="20"/>
      <c r="Q247" s="51"/>
      <c r="R247" s="10">
        <v>17</v>
      </c>
      <c r="S247" s="49"/>
      <c r="T247" s="20"/>
      <c r="U247" s="20"/>
      <c r="V247" s="20"/>
      <c r="W247" s="51"/>
      <c r="AH247" s="65" t="str">
        <f t="shared" si="61"/>
        <v>MIRANDA</v>
      </c>
      <c r="AI247" s="65" t="str">
        <f t="shared" si="61"/>
        <v>D</v>
      </c>
      <c r="AJ247" s="65" t="str">
        <f t="shared" si="62"/>
        <v>LAMÙFOREVER</v>
      </c>
      <c r="AL247" s="65" t="str">
        <f t="shared" si="63"/>
        <v>/28</v>
      </c>
      <c r="AN247" s="2">
        <f t="shared" si="60"/>
        <v>1</v>
      </c>
      <c r="BA247" s="2" t="str">
        <f>Disponibili!B247</f>
        <v>LOVRIC</v>
      </c>
      <c r="BB247" s="2" t="str">
        <f>Disponibili!A247</f>
        <v>C</v>
      </c>
    </row>
    <row r="248" spans="1:54" x14ac:dyDescent="0.25">
      <c r="A248" s="50"/>
      <c r="B248" s="19"/>
      <c r="C248" s="19"/>
      <c r="D248" s="20"/>
      <c r="E248" s="51"/>
      <c r="F248" s="10">
        <v>18</v>
      </c>
      <c r="G248" s="50"/>
      <c r="H248" s="19"/>
      <c r="I248" s="19"/>
      <c r="J248" s="20"/>
      <c r="K248" s="51"/>
      <c r="L248" s="10">
        <v>18</v>
      </c>
      <c r="M248" s="50"/>
      <c r="N248" s="19"/>
      <c r="O248" s="19"/>
      <c r="P248" s="20"/>
      <c r="Q248" s="51"/>
      <c r="R248" s="10">
        <v>18</v>
      </c>
      <c r="S248" s="49"/>
      <c r="T248" s="20"/>
      <c r="U248" s="20"/>
      <c r="V248" s="20"/>
      <c r="W248" s="51"/>
      <c r="AH248" s="65" t="str">
        <f t="shared" si="61"/>
        <v>RRAHMANI</v>
      </c>
      <c r="AI248" s="65" t="str">
        <f t="shared" si="61"/>
        <v>D</v>
      </c>
      <c r="AJ248" s="65" t="str">
        <f t="shared" si="62"/>
        <v>LAMÙFOREVER</v>
      </c>
      <c r="AL248" s="65" t="str">
        <f t="shared" si="63"/>
        <v>/28</v>
      </c>
      <c r="AN248" s="2">
        <f t="shared" si="60"/>
        <v>9</v>
      </c>
      <c r="BA248" s="2" t="str">
        <f>Disponibili!B248</f>
        <v>NIASSE</v>
      </c>
      <c r="BB248" s="2" t="str">
        <f>Disponibili!A248</f>
        <v>C</v>
      </c>
    </row>
    <row r="249" spans="1:54" x14ac:dyDescent="0.25">
      <c r="A249" s="50"/>
      <c r="B249" s="19"/>
      <c r="C249" s="19"/>
      <c r="D249" s="20"/>
      <c r="E249" s="51"/>
      <c r="F249" s="10">
        <v>19</v>
      </c>
      <c r="G249" s="50"/>
      <c r="H249" s="19"/>
      <c r="I249" s="19"/>
      <c r="J249" s="20"/>
      <c r="K249" s="51"/>
      <c r="L249" s="10">
        <v>19</v>
      </c>
      <c r="M249" s="50"/>
      <c r="N249" s="19"/>
      <c r="O249" s="19"/>
      <c r="P249" s="20"/>
      <c r="Q249" s="51"/>
      <c r="R249" s="10">
        <v>19</v>
      </c>
      <c r="S249" s="49"/>
      <c r="T249" s="20"/>
      <c r="U249" s="20"/>
      <c r="V249" s="20"/>
      <c r="W249" s="51"/>
      <c r="AN249" s="2" t="str">
        <f t="shared" si="60"/>
        <v/>
      </c>
      <c r="BA249" s="2" t="str">
        <f>Disponibili!B249</f>
        <v>SERDAR</v>
      </c>
      <c r="BB249" s="2" t="str">
        <f>Disponibili!A249</f>
        <v>C</v>
      </c>
    </row>
    <row r="250" spans="1:54" x14ac:dyDescent="0.25">
      <c r="A250" s="49"/>
      <c r="B250" s="20"/>
      <c r="C250" s="20"/>
      <c r="D250" s="20"/>
      <c r="E250" s="51"/>
      <c r="F250" s="10">
        <v>20</v>
      </c>
      <c r="G250" s="50"/>
      <c r="H250" s="19"/>
      <c r="I250" s="19"/>
      <c r="J250" s="20"/>
      <c r="K250" s="51"/>
      <c r="L250" s="10">
        <v>20</v>
      </c>
      <c r="M250" s="50"/>
      <c r="N250" s="19"/>
      <c r="O250" s="19"/>
      <c r="P250" s="20"/>
      <c r="Q250" s="51"/>
      <c r="R250" s="10">
        <v>20</v>
      </c>
      <c r="S250" s="49"/>
      <c r="T250" s="20"/>
      <c r="U250" s="20"/>
      <c r="V250" s="20"/>
      <c r="W250" s="51"/>
      <c r="AH250" s="65" t="str">
        <f t="shared" si="61"/>
        <v>CAQUERET</v>
      </c>
      <c r="AI250" s="65" t="str">
        <f t="shared" si="61"/>
        <v>C</v>
      </c>
      <c r="AJ250" s="65" t="str">
        <f t="shared" si="62"/>
        <v>LAMÙFOREVER</v>
      </c>
      <c r="AL250" s="65" t="str">
        <f t="shared" si="63"/>
        <v>/27</v>
      </c>
      <c r="AN250" s="2">
        <f t="shared" si="60"/>
        <v>2</v>
      </c>
      <c r="BA250" s="2" t="str">
        <f>Disponibili!B250</f>
        <v>SUSLOV</v>
      </c>
      <c r="BB250" s="2" t="str">
        <f>Disponibili!A250</f>
        <v>C</v>
      </c>
    </row>
    <row r="251" spans="1:54" x14ac:dyDescent="0.25">
      <c r="A251" s="49"/>
      <c r="B251" s="19"/>
      <c r="C251" s="19"/>
      <c r="D251" s="20"/>
      <c r="E251" s="51"/>
      <c r="F251" s="10">
        <v>21</v>
      </c>
      <c r="G251" s="50"/>
      <c r="H251" s="19"/>
      <c r="I251" s="19"/>
      <c r="J251" s="20"/>
      <c r="K251" s="51"/>
      <c r="L251" s="10">
        <v>21</v>
      </c>
      <c r="M251" s="50"/>
      <c r="N251" s="19"/>
      <c r="O251" s="19"/>
      <c r="P251" s="20"/>
      <c r="Q251" s="51"/>
      <c r="R251" s="10">
        <v>21</v>
      </c>
      <c r="S251" s="49"/>
      <c r="T251" s="20"/>
      <c r="U251" s="20"/>
      <c r="V251" s="20"/>
      <c r="W251" s="51"/>
      <c r="AH251" s="65" t="str">
        <f t="shared" si="61"/>
        <v>DE ROON</v>
      </c>
      <c r="AI251" s="65" t="str">
        <f t="shared" si="61"/>
        <v>C</v>
      </c>
      <c r="AJ251" s="65" t="str">
        <f t="shared" si="62"/>
        <v>LAMÙFOREVER</v>
      </c>
      <c r="AL251" s="65" t="str">
        <f t="shared" si="63"/>
        <v>/28</v>
      </c>
      <c r="AN251" s="2">
        <f t="shared" si="60"/>
        <v>3</v>
      </c>
      <c r="BA251" s="2" t="str">
        <f>Disponibili!B251</f>
        <v>KRSTOVIC</v>
      </c>
      <c r="BB251" s="2" t="str">
        <f>Disponibili!A251</f>
        <v>A</v>
      </c>
    </row>
    <row r="252" spans="1:54" x14ac:dyDescent="0.25">
      <c r="A252" s="49"/>
      <c r="B252" s="19"/>
      <c r="C252" s="19"/>
      <c r="D252" s="20"/>
      <c r="E252" s="51"/>
      <c r="F252" s="10">
        <v>22</v>
      </c>
      <c r="G252" s="50"/>
      <c r="H252" s="19"/>
      <c r="I252" s="19"/>
      <c r="J252" s="20"/>
      <c r="K252" s="51"/>
      <c r="L252" s="10">
        <v>22</v>
      </c>
      <c r="M252" s="50"/>
      <c r="N252" s="19"/>
      <c r="O252" s="19"/>
      <c r="P252" s="20"/>
      <c r="Q252" s="51"/>
      <c r="R252" s="10">
        <v>22</v>
      </c>
      <c r="S252" s="49"/>
      <c r="T252" s="20"/>
      <c r="U252" s="20"/>
      <c r="V252" s="20"/>
      <c r="W252" s="51"/>
      <c r="X252" s="127"/>
      <c r="Y252" s="127"/>
      <c r="Z252" s="127"/>
      <c r="AA252" s="127"/>
      <c r="AB252" s="127"/>
      <c r="AC252" s="127"/>
      <c r="AD252" s="127"/>
      <c r="AE252" s="127"/>
      <c r="AF252" s="127"/>
      <c r="AG252" s="127"/>
      <c r="AH252" s="65" t="str">
        <f t="shared" si="61"/>
        <v>FOFANA</v>
      </c>
      <c r="AI252" s="65" t="str">
        <f t="shared" si="61"/>
        <v>C</v>
      </c>
      <c r="AJ252" s="65" t="str">
        <f t="shared" si="62"/>
        <v>LAMÙFOREVER</v>
      </c>
      <c r="AL252" s="65" t="str">
        <f t="shared" si="63"/>
        <v>/28</v>
      </c>
      <c r="AN252" s="2">
        <f t="shared" si="60"/>
        <v>7</v>
      </c>
      <c r="BA252" s="2" t="str">
        <f>Disponibili!B252</f>
        <v>SULEMANA K.</v>
      </c>
      <c r="BB252" s="2" t="str">
        <f>Disponibili!A252</f>
        <v>A</v>
      </c>
    </row>
    <row r="253" spans="1:54" x14ac:dyDescent="0.25">
      <c r="A253" s="49"/>
      <c r="B253" s="19"/>
      <c r="C253" s="19"/>
      <c r="D253" s="20"/>
      <c r="E253" s="51"/>
      <c r="F253" s="10">
        <v>23</v>
      </c>
      <c r="G253" s="49"/>
      <c r="H253" s="20"/>
      <c r="I253" s="20"/>
      <c r="J253" s="20"/>
      <c r="K253" s="51"/>
      <c r="L253" s="10">
        <v>23</v>
      </c>
      <c r="M253" s="50"/>
      <c r="N253" s="19"/>
      <c r="O253" s="19"/>
      <c r="P253" s="20"/>
      <c r="Q253" s="51"/>
      <c r="R253" s="10">
        <v>23</v>
      </c>
      <c r="S253" s="49"/>
      <c r="T253" s="20"/>
      <c r="U253" s="20"/>
      <c r="V253" s="20"/>
      <c r="W253" s="51"/>
      <c r="AH253" s="65" t="str">
        <f t="shared" si="61"/>
        <v>KARLSTROM</v>
      </c>
      <c r="AI253" s="65" t="str">
        <f t="shared" si="61"/>
        <v>C</v>
      </c>
      <c r="AJ253" s="65" t="str">
        <f t="shared" si="62"/>
        <v>LAMÙFOREVER</v>
      </c>
      <c r="AL253" s="65" t="str">
        <f t="shared" si="63"/>
        <v>/27</v>
      </c>
      <c r="AN253" s="2">
        <f t="shared" si="60"/>
        <v>2</v>
      </c>
      <c r="BA253" s="2" t="str">
        <f>Disponibili!B253</f>
        <v>VAVASSORI</v>
      </c>
      <c r="BB253" s="2" t="str">
        <f>Disponibili!A253</f>
        <v>A</v>
      </c>
    </row>
    <row r="254" spans="1:54" x14ac:dyDescent="0.25">
      <c r="A254" s="50"/>
      <c r="B254" s="19"/>
      <c r="C254" s="19"/>
      <c r="D254" s="20"/>
      <c r="E254" s="51"/>
      <c r="F254" s="10">
        <v>24</v>
      </c>
      <c r="G254" s="49"/>
      <c r="H254" s="20"/>
      <c r="I254" s="20"/>
      <c r="J254" s="20"/>
      <c r="K254" s="51"/>
      <c r="L254" s="10">
        <v>24</v>
      </c>
      <c r="M254" s="50"/>
      <c r="N254" s="19"/>
      <c r="O254" s="19"/>
      <c r="P254" s="20"/>
      <c r="Q254" s="51"/>
      <c r="R254" s="10">
        <v>24</v>
      </c>
      <c r="S254" s="49"/>
      <c r="T254" s="20"/>
      <c r="U254" s="20"/>
      <c r="V254" s="20"/>
      <c r="W254" s="51"/>
      <c r="AH254" s="65" t="str">
        <f t="shared" si="61"/>
        <v>PELLEGRINI LO.</v>
      </c>
      <c r="AI254" s="65" t="str">
        <f t="shared" si="61"/>
        <v>C</v>
      </c>
      <c r="AJ254" s="65" t="str">
        <f t="shared" si="62"/>
        <v>LAMÙFOREVER</v>
      </c>
      <c r="AL254" s="65" t="str">
        <f t="shared" si="63"/>
        <v>/28</v>
      </c>
      <c r="AN254" s="2">
        <f t="shared" si="60"/>
        <v>3</v>
      </c>
      <c r="BA254" s="2" t="str">
        <f>Disponibili!B254</f>
        <v>CAMBIAGHI</v>
      </c>
      <c r="BB254" s="2" t="str">
        <f>Disponibili!A254</f>
        <v>A</v>
      </c>
    </row>
    <row r="255" spans="1:54" x14ac:dyDescent="0.25">
      <c r="A255" s="49"/>
      <c r="B255" s="20"/>
      <c r="C255" s="20"/>
      <c r="D255" s="20"/>
      <c r="E255" s="51"/>
      <c r="F255" s="10">
        <v>25</v>
      </c>
      <c r="G255" s="49"/>
      <c r="H255" s="20"/>
      <c r="I255" s="20"/>
      <c r="J255" s="20"/>
      <c r="K255" s="51"/>
      <c r="L255" s="10">
        <v>25</v>
      </c>
      <c r="M255" s="50"/>
      <c r="N255" s="19"/>
      <c r="O255" s="19"/>
      <c r="P255" s="20"/>
      <c r="Q255" s="51"/>
      <c r="R255" s="10">
        <v>25</v>
      </c>
      <c r="S255" s="49"/>
      <c r="T255" s="20"/>
      <c r="U255" s="20"/>
      <c r="V255" s="20"/>
      <c r="W255" s="51"/>
      <c r="AH255" s="65" t="str">
        <f t="shared" si="61"/>
        <v>PRATI</v>
      </c>
      <c r="AI255" s="65" t="str">
        <f t="shared" si="61"/>
        <v>C</v>
      </c>
      <c r="AJ255" s="65" t="str">
        <f t="shared" si="62"/>
        <v>LAMÙFOREVER</v>
      </c>
      <c r="AL255" s="65" t="str">
        <f t="shared" si="63"/>
        <v>/28</v>
      </c>
      <c r="AN255" s="2">
        <f t="shared" si="60"/>
        <v>1</v>
      </c>
      <c r="BA255" s="2" t="str">
        <f>Disponibili!B255</f>
        <v>CASTRO</v>
      </c>
      <c r="BB255" s="2" t="str">
        <f>Disponibili!A255</f>
        <v>A</v>
      </c>
    </row>
    <row r="256" spans="1:54" x14ac:dyDescent="0.25">
      <c r="A256" s="49"/>
      <c r="B256" s="20"/>
      <c r="C256" s="20"/>
      <c r="D256" s="20"/>
      <c r="E256" s="51"/>
      <c r="F256" s="10">
        <v>26</v>
      </c>
      <c r="G256" s="50"/>
      <c r="H256" s="19"/>
      <c r="I256" s="19"/>
      <c r="J256" s="20"/>
      <c r="K256" s="51"/>
      <c r="L256" s="10">
        <v>26</v>
      </c>
      <c r="M256" s="50"/>
      <c r="N256" s="19"/>
      <c r="O256" s="19"/>
      <c r="P256" s="20"/>
      <c r="Q256" s="51"/>
      <c r="R256" s="10">
        <v>26</v>
      </c>
      <c r="S256" s="49"/>
      <c r="T256" s="20"/>
      <c r="U256" s="20"/>
      <c r="V256" s="20"/>
      <c r="W256" s="51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65" t="str">
        <f t="shared" si="61"/>
        <v>SANTOS</v>
      </c>
      <c r="AI256" s="65" t="str">
        <f t="shared" si="61"/>
        <v>C</v>
      </c>
      <c r="AJ256" s="65" t="str">
        <f t="shared" si="62"/>
        <v>LAMÙFOREVER</v>
      </c>
      <c r="AL256" s="65" t="str">
        <f t="shared" si="63"/>
        <v>/28</v>
      </c>
      <c r="AN256" s="2">
        <f t="shared" si="60"/>
        <v>2</v>
      </c>
      <c r="BA256" s="2" t="str">
        <f>Disponibili!B256</f>
        <v>DOMINGUEZ</v>
      </c>
      <c r="BB256" s="2" t="str">
        <f>Disponibili!A256</f>
        <v>A</v>
      </c>
    </row>
    <row r="257" spans="1:54" x14ac:dyDescent="0.25">
      <c r="A257" s="49"/>
      <c r="B257" s="20"/>
      <c r="C257" s="20"/>
      <c r="D257" s="20"/>
      <c r="E257" s="51"/>
      <c r="F257" s="10">
        <v>27</v>
      </c>
      <c r="G257" s="50"/>
      <c r="H257" s="19"/>
      <c r="I257" s="19"/>
      <c r="J257" s="20"/>
      <c r="K257" s="51"/>
      <c r="L257" s="10">
        <v>27</v>
      </c>
      <c r="M257" s="50"/>
      <c r="N257" s="19"/>
      <c r="O257" s="19"/>
      <c r="P257" s="20"/>
      <c r="Q257" s="51"/>
      <c r="R257" s="10">
        <v>27</v>
      </c>
      <c r="S257" s="49"/>
      <c r="T257" s="20"/>
      <c r="U257" s="20"/>
      <c r="V257" s="20"/>
      <c r="W257" s="51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65" t="str">
        <f t="shared" si="61"/>
        <v>ZALEWSKI</v>
      </c>
      <c r="AI257" s="65" t="str">
        <f t="shared" si="61"/>
        <v>C</v>
      </c>
      <c r="AJ257" s="65" t="str">
        <f t="shared" si="62"/>
        <v>LAMÙFOREVER</v>
      </c>
      <c r="AL257" s="65" t="str">
        <f t="shared" si="63"/>
        <v>/28</v>
      </c>
      <c r="AN257" s="2">
        <f t="shared" si="60"/>
        <v>7</v>
      </c>
      <c r="BA257" s="2" t="str">
        <f>Disponibili!B257</f>
        <v>ALBARRACIN</v>
      </c>
      <c r="BB257" s="2" t="str">
        <f>Disponibili!A257</f>
        <v>A</v>
      </c>
    </row>
    <row r="258" spans="1:54" x14ac:dyDescent="0.25">
      <c r="A258" s="49"/>
      <c r="B258" s="20"/>
      <c r="C258" s="20"/>
      <c r="D258" s="20"/>
      <c r="E258" s="51"/>
      <c r="F258" s="10">
        <v>28</v>
      </c>
      <c r="G258" s="50"/>
      <c r="H258" s="19"/>
      <c r="I258" s="19"/>
      <c r="J258" s="20"/>
      <c r="K258" s="51"/>
      <c r="L258" s="10">
        <v>28</v>
      </c>
      <c r="M258" s="50"/>
      <c r="N258" s="19"/>
      <c r="O258" s="19"/>
      <c r="P258" s="20"/>
      <c r="Q258" s="51"/>
      <c r="R258" s="10">
        <v>28</v>
      </c>
      <c r="S258" s="49"/>
      <c r="T258" s="20"/>
      <c r="U258" s="20"/>
      <c r="V258" s="20"/>
      <c r="W258" s="51"/>
      <c r="AN258" s="2">
        <f t="shared" si="60"/>
        <v>0</v>
      </c>
      <c r="BA258" s="2" t="str">
        <f>Disponibili!B258</f>
        <v>MENDY</v>
      </c>
      <c r="BB258" s="2" t="str">
        <f>Disponibili!A258</f>
        <v>A</v>
      </c>
    </row>
    <row r="259" spans="1:54" x14ac:dyDescent="0.25">
      <c r="A259" s="49"/>
      <c r="B259" s="20"/>
      <c r="C259" s="20"/>
      <c r="D259" s="20"/>
      <c r="E259" s="51"/>
      <c r="F259" s="10">
        <v>29</v>
      </c>
      <c r="G259" s="50"/>
      <c r="H259" s="19"/>
      <c r="I259" s="19"/>
      <c r="J259" s="20"/>
      <c r="K259" s="51"/>
      <c r="L259" s="10">
        <v>29</v>
      </c>
      <c r="M259" s="50"/>
      <c r="N259" s="19"/>
      <c r="O259" s="19"/>
      <c r="P259" s="20"/>
      <c r="Q259" s="51"/>
      <c r="R259" s="10">
        <v>29</v>
      </c>
      <c r="S259" s="49"/>
      <c r="T259" s="20"/>
      <c r="U259" s="20"/>
      <c r="V259" s="20"/>
      <c r="W259" s="51"/>
      <c r="AH259" s="65" t="str">
        <f t="shared" si="61"/>
        <v>ADAMS</v>
      </c>
      <c r="AI259" s="65" t="str">
        <f t="shared" si="61"/>
        <v>A</v>
      </c>
      <c r="AJ259" s="65" t="str">
        <f t="shared" si="62"/>
        <v>LAMÙFOREVER</v>
      </c>
      <c r="AL259" s="65" t="str">
        <f t="shared" si="63"/>
        <v>/28</v>
      </c>
      <c r="AN259" s="2">
        <f t="shared" si="60"/>
        <v>22</v>
      </c>
      <c r="BA259" s="2" t="str">
        <f>Disponibili!B259</f>
        <v>PAVOLETTI</v>
      </c>
      <c r="BB259" s="2" t="str">
        <f>Disponibili!A259</f>
        <v>A</v>
      </c>
    </row>
    <row r="260" spans="1:54" x14ac:dyDescent="0.25">
      <c r="A260" s="50"/>
      <c r="B260" s="19"/>
      <c r="C260" s="19"/>
      <c r="D260" s="20"/>
      <c r="E260" s="51"/>
      <c r="F260" s="10">
        <v>30</v>
      </c>
      <c r="G260" s="50"/>
      <c r="H260" s="19"/>
      <c r="I260" s="19"/>
      <c r="J260" s="20"/>
      <c r="K260" s="51"/>
      <c r="L260" s="10">
        <v>30</v>
      </c>
      <c r="M260" s="50"/>
      <c r="N260" s="19"/>
      <c r="O260" s="19"/>
      <c r="P260" s="20"/>
      <c r="Q260" s="51"/>
      <c r="R260" s="10">
        <v>30</v>
      </c>
      <c r="S260" s="49"/>
      <c r="T260" s="20"/>
      <c r="U260" s="20"/>
      <c r="V260" s="20"/>
      <c r="W260" s="51"/>
      <c r="AH260" s="65" t="str">
        <f t="shared" si="61"/>
        <v>BELOTTI</v>
      </c>
      <c r="AI260" s="65" t="str">
        <f t="shared" si="61"/>
        <v>A</v>
      </c>
      <c r="AJ260" s="65" t="str">
        <f t="shared" si="62"/>
        <v>LAMÙFOREVER</v>
      </c>
      <c r="AL260" s="65" t="str">
        <f t="shared" si="63"/>
        <v>/28</v>
      </c>
      <c r="AN260" s="2">
        <f t="shared" si="60"/>
        <v>16</v>
      </c>
      <c r="BA260" s="2" t="str">
        <f>Disponibili!B260</f>
        <v>TREPY</v>
      </c>
      <c r="BB260" s="2" t="str">
        <f>Disponibili!A260</f>
        <v>A</v>
      </c>
    </row>
    <row r="261" spans="1:54" x14ac:dyDescent="0.25">
      <c r="A261" s="36"/>
      <c r="B261" s="37"/>
      <c r="C261" s="54"/>
      <c r="D261" s="11"/>
      <c r="E261" s="11"/>
      <c r="F261" s="47"/>
      <c r="G261" s="36"/>
      <c r="H261" s="37"/>
      <c r="I261" s="38"/>
      <c r="J261" s="11"/>
      <c r="K261" s="11"/>
      <c r="L261" s="47"/>
      <c r="M261" s="36"/>
      <c r="N261" s="37"/>
      <c r="O261" s="38"/>
      <c r="P261" s="11"/>
      <c r="R261" s="47"/>
      <c r="S261" s="36"/>
      <c r="T261" s="37"/>
      <c r="U261" s="38"/>
      <c r="V261" s="11"/>
      <c r="AH261" s="65" t="str">
        <f t="shared" si="61"/>
        <v>KULENOVIC</v>
      </c>
      <c r="AI261" s="65" t="str">
        <f t="shared" si="61"/>
        <v>A</v>
      </c>
      <c r="AJ261" s="65" t="str">
        <f t="shared" si="62"/>
        <v>LAMÙFOREVER</v>
      </c>
      <c r="AL261" s="65" t="str">
        <f t="shared" si="63"/>
        <v>/28</v>
      </c>
      <c r="AN261" s="2">
        <f t="shared" si="60"/>
        <v>1</v>
      </c>
      <c r="BA261" s="2" t="str">
        <f>Disponibili!B261</f>
        <v>ADDAI</v>
      </c>
      <c r="BB261" s="2" t="str">
        <f>Disponibili!A261</f>
        <v>A</v>
      </c>
    </row>
    <row r="262" spans="1:54" x14ac:dyDescent="0.25">
      <c r="A262" s="44" t="s">
        <v>606</v>
      </c>
      <c r="B262" s="45"/>
      <c r="C262" s="45"/>
      <c r="D262" s="45" t="s">
        <v>1</v>
      </c>
      <c r="E262" s="46" t="s">
        <v>14</v>
      </c>
      <c r="F262" s="47">
        <v>0</v>
      </c>
      <c r="G262" s="44" t="s">
        <v>607</v>
      </c>
      <c r="H262" s="45"/>
      <c r="I262" s="48"/>
      <c r="J262" s="45" t="s">
        <v>1</v>
      </c>
      <c r="K262" s="46" t="s">
        <v>14</v>
      </c>
      <c r="L262" s="47">
        <v>0</v>
      </c>
      <c r="M262" s="44" t="s">
        <v>608</v>
      </c>
      <c r="N262" s="45"/>
      <c r="O262" s="48"/>
      <c r="P262" s="45" t="s">
        <v>1</v>
      </c>
      <c r="Q262" s="46" t="s">
        <v>2</v>
      </c>
      <c r="R262" s="47">
        <v>0</v>
      </c>
      <c r="S262" s="44" t="s">
        <v>609</v>
      </c>
      <c r="T262" s="45"/>
      <c r="U262" s="48"/>
      <c r="V262" s="45" t="s">
        <v>1</v>
      </c>
      <c r="W262" s="46" t="s">
        <v>14</v>
      </c>
      <c r="X262" s="146"/>
      <c r="Y262" s="146"/>
      <c r="Z262" s="146"/>
      <c r="AA262" s="146"/>
      <c r="AB262" s="146"/>
      <c r="AC262" s="146"/>
      <c r="AD262" s="146"/>
      <c r="AE262" s="146"/>
      <c r="AF262" s="146"/>
      <c r="AG262" s="146"/>
      <c r="AH262" s="65" t="str">
        <f t="shared" si="61"/>
        <v>NKUNKU</v>
      </c>
      <c r="AI262" s="65" t="str">
        <f t="shared" si="61"/>
        <v>A</v>
      </c>
      <c r="AJ262" s="65" t="str">
        <f t="shared" si="62"/>
        <v>LAMÙFOREVER</v>
      </c>
      <c r="AL262" s="65" t="str">
        <f t="shared" si="63"/>
        <v>/28</v>
      </c>
      <c r="AN262" s="2">
        <f t="shared" si="60"/>
        <v>4</v>
      </c>
      <c r="BA262" s="2" t="str">
        <f>Disponibili!B262</f>
        <v>DOUVIKAS</v>
      </c>
      <c r="BB262" s="2" t="str">
        <f>Disponibili!A262</f>
        <v>A</v>
      </c>
    </row>
    <row r="263" spans="1:54" ht="13" thickBot="1" x14ac:dyDescent="0.3">
      <c r="A263" s="50"/>
      <c r="B263" s="19"/>
      <c r="C263" s="19"/>
      <c r="D263" s="20"/>
      <c r="E263" s="51"/>
      <c r="F263" s="10">
        <v>1</v>
      </c>
      <c r="G263" s="50"/>
      <c r="H263" s="19"/>
      <c r="I263" s="19"/>
      <c r="J263" s="20"/>
      <c r="K263" s="51"/>
      <c r="L263" s="10">
        <v>1</v>
      </c>
      <c r="M263" s="50"/>
      <c r="N263" s="19"/>
      <c r="O263" s="19"/>
      <c r="P263" s="20"/>
      <c r="Q263" s="51"/>
      <c r="R263" s="10">
        <v>1</v>
      </c>
      <c r="S263" s="50"/>
      <c r="T263" s="19"/>
      <c r="U263" s="19"/>
      <c r="V263" s="20"/>
      <c r="W263" s="51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135" t="str">
        <f t="shared" si="61"/>
        <v>SCAMACCA</v>
      </c>
      <c r="AI263" s="135" t="str">
        <f t="shared" si="61"/>
        <v>A</v>
      </c>
      <c r="AJ263" s="136" t="str">
        <f t="shared" si="62"/>
        <v>LAMÙFOREVER</v>
      </c>
      <c r="AL263" s="135" t="str">
        <f t="shared" si="63"/>
        <v>/27</v>
      </c>
      <c r="AN263" s="2">
        <f t="shared" si="60"/>
        <v>3</v>
      </c>
      <c r="BA263" s="2" t="str">
        <f>Disponibili!B263</f>
        <v>KUHN</v>
      </c>
      <c r="BB263" s="2" t="str">
        <f>Disponibili!A263</f>
        <v>A</v>
      </c>
    </row>
    <row r="264" spans="1:54" x14ac:dyDescent="0.25">
      <c r="A264" s="50"/>
      <c r="B264" s="19"/>
      <c r="C264" s="19"/>
      <c r="D264" s="20"/>
      <c r="E264" s="51"/>
      <c r="F264" s="10">
        <v>2</v>
      </c>
      <c r="G264" s="50"/>
      <c r="H264" s="19"/>
      <c r="I264" s="19"/>
      <c r="J264" s="20"/>
      <c r="K264" s="51"/>
      <c r="L264" s="10">
        <v>2</v>
      </c>
      <c r="M264" s="50"/>
      <c r="N264" s="19"/>
      <c r="O264" s="19"/>
      <c r="P264" s="20"/>
      <c r="Q264" s="51"/>
      <c r="R264" s="10">
        <v>2</v>
      </c>
      <c r="S264" s="50"/>
      <c r="T264" s="19"/>
      <c r="U264" s="19"/>
      <c r="V264" s="20"/>
      <c r="W264" s="51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BA264" s="2" t="str">
        <f>Disponibili!B264</f>
        <v>DJURIC</v>
      </c>
      <c r="BB264" s="2" t="str">
        <f>Disponibili!A264</f>
        <v>A</v>
      </c>
    </row>
    <row r="265" spans="1:54" x14ac:dyDescent="0.25">
      <c r="A265" s="50"/>
      <c r="B265" s="19"/>
      <c r="C265" s="19"/>
      <c r="D265" s="20"/>
      <c r="E265" s="51"/>
      <c r="F265" s="10">
        <v>3</v>
      </c>
      <c r="G265" s="50"/>
      <c r="H265" s="19"/>
      <c r="I265" s="19"/>
      <c r="J265" s="20"/>
      <c r="K265" s="51"/>
      <c r="L265" s="10">
        <v>3</v>
      </c>
      <c r="M265" s="50"/>
      <c r="N265" s="19"/>
      <c r="O265" s="19"/>
      <c r="P265" s="20"/>
      <c r="Q265" s="51"/>
      <c r="R265" s="10">
        <v>3</v>
      </c>
      <c r="S265" s="50"/>
      <c r="T265" s="19"/>
      <c r="U265" s="19"/>
      <c r="V265" s="20"/>
      <c r="W265" s="51"/>
      <c r="X265" s="127"/>
      <c r="Y265" s="127"/>
      <c r="Z265" s="127"/>
      <c r="AA265" s="127"/>
      <c r="AB265" s="127"/>
      <c r="AC265" s="127"/>
      <c r="AD265" s="127"/>
      <c r="AE265" s="127"/>
      <c r="AF265" s="127"/>
      <c r="AG265" s="127"/>
      <c r="BA265" s="2" t="str">
        <f>Disponibili!B265</f>
        <v>MOUMBAGNA</v>
      </c>
      <c r="BB265" s="2" t="str">
        <f>Disponibili!A265</f>
        <v>A</v>
      </c>
    </row>
    <row r="266" spans="1:54" x14ac:dyDescent="0.25">
      <c r="A266" s="50"/>
      <c r="B266" s="19"/>
      <c r="C266" s="19"/>
      <c r="D266" s="20"/>
      <c r="E266" s="51"/>
      <c r="F266" s="10">
        <v>4</v>
      </c>
      <c r="G266" s="50"/>
      <c r="H266" s="19"/>
      <c r="I266" s="19"/>
      <c r="J266" s="20"/>
      <c r="K266" s="51"/>
      <c r="L266" s="10">
        <v>4</v>
      </c>
      <c r="M266" s="50"/>
      <c r="N266" s="19"/>
      <c r="O266" s="19"/>
      <c r="P266" s="20"/>
      <c r="Q266" s="51"/>
      <c r="R266" s="10">
        <v>4</v>
      </c>
      <c r="S266" s="50"/>
      <c r="T266" s="19"/>
      <c r="U266" s="19"/>
      <c r="V266" s="20"/>
      <c r="W266" s="51"/>
      <c r="X266" s="127"/>
      <c r="Y266" s="127"/>
      <c r="Z266" s="127"/>
      <c r="AA266" s="127"/>
      <c r="AB266" s="127"/>
      <c r="AC266" s="127"/>
      <c r="AD266" s="127"/>
      <c r="AE266" s="127"/>
      <c r="AF266" s="127"/>
      <c r="AG266" s="127"/>
      <c r="AH266" s="65" t="str">
        <f>G81</f>
        <v>DI GREGORIO</v>
      </c>
      <c r="AI266" s="65" t="str">
        <f>H81</f>
        <v>P</v>
      </c>
      <c r="AJ266" s="65" t="str">
        <f>G$80</f>
        <v>PANZER8</v>
      </c>
      <c r="AK266" s="65" t="str">
        <f>(1-COUNTIF(AI266:AI292,"P"))&amp;"-"&amp;(8-COUNTIF(AI266:AI292,"D"))&amp;"-"&amp;(8-COUNTIF(AI266:AI292,"C"))&amp;"-"&amp;(5-COUNTIF(AI266:AI292,"A"))</f>
        <v>0-1-0-1</v>
      </c>
      <c r="AL266" s="65" t="str">
        <f>K81</f>
        <v>/28</v>
      </c>
      <c r="AM266" s="128">
        <f>K116</f>
        <v>88</v>
      </c>
      <c r="AN266" s="2">
        <f>J81</f>
        <v>19</v>
      </c>
      <c r="AO266" s="129">
        <f>AM266+SUM(AN266:AN292)</f>
        <v>350</v>
      </c>
      <c r="AQ266" s="2" t="str">
        <f>IF(LEFT($AK266,1)="0",0,$AP$5)&amp;"-"&amp;IF(MID($AK266,3,1)="0",0,$AP$6)&amp;"-"&amp;IF(MID($AK266,5,1)="0",0,$AP$7)&amp;"-"&amp;IF(MID($AK266,7,1)="0",0,$AP$8)</f>
        <v>0-7-0-3</v>
      </c>
      <c r="BA266" s="2" t="str">
        <f>Disponibili!B266</f>
        <v>OKEREKE</v>
      </c>
      <c r="BB266" s="2" t="str">
        <f>Disponibili!A266</f>
        <v>A</v>
      </c>
    </row>
    <row r="267" spans="1:54" x14ac:dyDescent="0.25">
      <c r="A267" s="50"/>
      <c r="B267" s="19"/>
      <c r="C267" s="19"/>
      <c r="D267" s="20"/>
      <c r="E267" s="51"/>
      <c r="F267" s="10">
        <v>5</v>
      </c>
      <c r="G267" s="50"/>
      <c r="H267" s="19"/>
      <c r="I267" s="19"/>
      <c r="J267" s="20"/>
      <c r="K267" s="51"/>
      <c r="L267" s="10">
        <v>5</v>
      </c>
      <c r="M267" s="50"/>
      <c r="N267" s="19"/>
      <c r="O267" s="19"/>
      <c r="P267" s="20"/>
      <c r="Q267" s="51"/>
      <c r="R267" s="10">
        <v>5</v>
      </c>
      <c r="S267" s="50"/>
      <c r="T267" s="19"/>
      <c r="U267" s="19"/>
      <c r="V267" s="20"/>
      <c r="W267" s="51"/>
      <c r="AN267" s="2">
        <f t="shared" ref="AN267:AN292" si="64">J82</f>
        <v>0</v>
      </c>
      <c r="BA267" s="2" t="str">
        <f>Disponibili!B267</f>
        <v>SANABRIA</v>
      </c>
      <c r="BB267" s="2" t="str">
        <f>Disponibili!A267</f>
        <v>A</v>
      </c>
    </row>
    <row r="268" spans="1:54" x14ac:dyDescent="0.25">
      <c r="A268" s="50"/>
      <c r="B268" s="19"/>
      <c r="C268" s="19"/>
      <c r="D268" s="20"/>
      <c r="E268" s="51"/>
      <c r="F268" s="10">
        <v>6</v>
      </c>
      <c r="G268" s="49"/>
      <c r="H268" s="20"/>
      <c r="I268" s="20"/>
      <c r="J268" s="20"/>
      <c r="K268" s="51"/>
      <c r="L268" s="10">
        <v>6</v>
      </c>
      <c r="M268" s="49"/>
      <c r="N268" s="20"/>
      <c r="O268" s="20"/>
      <c r="P268" s="20"/>
      <c r="Q268" s="51"/>
      <c r="R268" s="10">
        <v>6</v>
      </c>
      <c r="S268" s="50"/>
      <c r="T268" s="19"/>
      <c r="U268" s="19"/>
      <c r="V268" s="20"/>
      <c r="W268" s="51"/>
      <c r="X268" s="127"/>
      <c r="Y268" s="127"/>
      <c r="Z268" s="127"/>
      <c r="AA268" s="127"/>
      <c r="AB268" s="127"/>
      <c r="AC268" s="127"/>
      <c r="AD268" s="127"/>
      <c r="AE268" s="127"/>
      <c r="AF268" s="127"/>
      <c r="AG268" s="127"/>
      <c r="AN268" s="2">
        <f t="shared" si="64"/>
        <v>0</v>
      </c>
      <c r="BA268" s="2" t="str">
        <f>Disponibili!B268</f>
        <v>BRASCHI</v>
      </c>
      <c r="BB268" s="2" t="str">
        <f>Disponibili!A268</f>
        <v>A</v>
      </c>
    </row>
    <row r="269" spans="1:54" x14ac:dyDescent="0.25">
      <c r="A269" s="49"/>
      <c r="B269" s="20"/>
      <c r="C269" s="20"/>
      <c r="D269" s="20"/>
      <c r="E269" s="51"/>
      <c r="F269" s="10">
        <v>7</v>
      </c>
      <c r="G269" s="50"/>
      <c r="H269" s="19"/>
      <c r="I269" s="19"/>
      <c r="J269" s="20"/>
      <c r="K269" s="51"/>
      <c r="L269" s="10">
        <v>7</v>
      </c>
      <c r="M269" s="50"/>
      <c r="N269" s="19"/>
      <c r="O269" s="19"/>
      <c r="P269" s="20"/>
      <c r="Q269" s="51"/>
      <c r="R269" s="10">
        <v>7</v>
      </c>
      <c r="S269" s="50"/>
      <c r="T269" s="19"/>
      <c r="U269" s="19"/>
      <c r="V269" s="20"/>
      <c r="W269" s="51"/>
      <c r="X269" s="127"/>
      <c r="Y269" s="127"/>
      <c r="Z269" s="127"/>
      <c r="AA269" s="127"/>
      <c r="AB269" s="127"/>
      <c r="AC269" s="127"/>
      <c r="AD269" s="127"/>
      <c r="AE269" s="127"/>
      <c r="AF269" s="127"/>
      <c r="AG269" s="127"/>
      <c r="AN269" s="2">
        <f t="shared" si="64"/>
        <v>0</v>
      </c>
      <c r="BA269" s="2" t="str">
        <f>Disponibili!B269</f>
        <v>KOUAME'</v>
      </c>
      <c r="BB269" s="2" t="str">
        <f>Disponibili!A269</f>
        <v>A</v>
      </c>
    </row>
    <row r="270" spans="1:54" x14ac:dyDescent="0.25">
      <c r="A270" s="49"/>
      <c r="B270" s="20"/>
      <c r="C270" s="20"/>
      <c r="D270" s="20"/>
      <c r="E270" s="51"/>
      <c r="F270" s="10">
        <v>8</v>
      </c>
      <c r="G270" s="49"/>
      <c r="H270" s="20"/>
      <c r="I270" s="20"/>
      <c r="J270" s="20"/>
      <c r="K270" s="51"/>
      <c r="L270" s="10">
        <v>8</v>
      </c>
      <c r="M270" s="50"/>
      <c r="N270" s="19"/>
      <c r="O270" s="19"/>
      <c r="P270" s="20"/>
      <c r="Q270" s="51"/>
      <c r="R270" s="10">
        <v>8</v>
      </c>
      <c r="S270" s="49"/>
      <c r="T270" s="20"/>
      <c r="U270" s="20"/>
      <c r="V270" s="20"/>
      <c r="W270" s="51"/>
      <c r="X270" s="127"/>
      <c r="Y270" s="127"/>
      <c r="Z270" s="127"/>
      <c r="AA270" s="127"/>
      <c r="AB270" s="127"/>
      <c r="AC270" s="127"/>
      <c r="AD270" s="127"/>
      <c r="AE270" s="127"/>
      <c r="AF270" s="127"/>
      <c r="AG270" s="127"/>
      <c r="AH270" s="65" t="str">
        <f t="shared" ref="AH270:AI292" si="65">G85</f>
        <v>JUAN JESUS</v>
      </c>
      <c r="AI270" s="65" t="str">
        <f t="shared" si="65"/>
        <v>D</v>
      </c>
      <c r="AJ270" s="65" t="str">
        <f t="shared" ref="AJ270:AJ292" si="66">G$80</f>
        <v>PANZER8</v>
      </c>
      <c r="AL270" s="65" t="str">
        <f t="shared" ref="AL270:AL292" si="67">K85</f>
        <v>/28</v>
      </c>
      <c r="AN270" s="2">
        <f t="shared" si="64"/>
        <v>2</v>
      </c>
      <c r="BA270" s="2" t="str">
        <f>Disponibili!B270</f>
        <v>EKHATOR</v>
      </c>
      <c r="BB270" s="2" t="str">
        <f>Disponibili!A270</f>
        <v>A</v>
      </c>
    </row>
    <row r="271" spans="1:54" x14ac:dyDescent="0.25">
      <c r="A271" s="49"/>
      <c r="B271" s="20"/>
      <c r="C271" s="20"/>
      <c r="D271" s="20"/>
      <c r="E271" s="51"/>
      <c r="F271" s="10">
        <v>9</v>
      </c>
      <c r="G271" s="50"/>
      <c r="H271" s="19"/>
      <c r="I271" s="19"/>
      <c r="J271" s="20"/>
      <c r="K271" s="51"/>
      <c r="L271" s="10">
        <v>9</v>
      </c>
      <c r="M271" s="50"/>
      <c r="N271" s="19"/>
      <c r="O271" s="19"/>
      <c r="P271" s="20"/>
      <c r="Q271" s="51"/>
      <c r="R271" s="10">
        <v>9</v>
      </c>
      <c r="S271" s="49"/>
      <c r="T271" s="20"/>
      <c r="U271" s="20"/>
      <c r="V271" s="20"/>
      <c r="W271" s="51"/>
      <c r="AH271" s="65" t="str">
        <f t="shared" si="65"/>
        <v>KALULU</v>
      </c>
      <c r="AI271" s="65" t="str">
        <f t="shared" si="65"/>
        <v>D</v>
      </c>
      <c r="AJ271" s="65" t="str">
        <f t="shared" si="66"/>
        <v>PANZER8</v>
      </c>
      <c r="AL271" s="65" t="str">
        <f t="shared" si="67"/>
        <v>/28</v>
      </c>
      <c r="AN271" s="2">
        <f t="shared" si="64"/>
        <v>9</v>
      </c>
      <c r="BA271" s="2" t="str">
        <f>Disponibili!B271</f>
        <v>EKUBAN</v>
      </c>
      <c r="BB271" s="2" t="str">
        <f>Disponibili!A271</f>
        <v>A</v>
      </c>
    </row>
    <row r="272" spans="1:54" x14ac:dyDescent="0.25">
      <c r="A272" s="49"/>
      <c r="B272" s="20"/>
      <c r="C272" s="20"/>
      <c r="D272" s="20"/>
      <c r="E272" s="51"/>
      <c r="F272" s="10">
        <v>10</v>
      </c>
      <c r="G272" s="50"/>
      <c r="H272" s="19"/>
      <c r="I272" s="19"/>
      <c r="J272" s="20"/>
      <c r="K272" s="51"/>
      <c r="L272" s="10">
        <v>10</v>
      </c>
      <c r="M272" s="50"/>
      <c r="N272" s="19"/>
      <c r="O272" s="19"/>
      <c r="P272" s="20"/>
      <c r="Q272" s="51"/>
      <c r="R272" s="10">
        <v>10</v>
      </c>
      <c r="S272" s="49"/>
      <c r="T272" s="20"/>
      <c r="U272" s="20"/>
      <c r="V272" s="20"/>
      <c r="W272" s="51"/>
      <c r="X272" s="127"/>
      <c r="Y272" s="127"/>
      <c r="Z272" s="127"/>
      <c r="AA272" s="127"/>
      <c r="AB272" s="127"/>
      <c r="AC272" s="127"/>
      <c r="AD272" s="127"/>
      <c r="AE272" s="127"/>
      <c r="AF272" s="127"/>
      <c r="AG272" s="127"/>
      <c r="AH272" s="65" t="str">
        <f t="shared" si="65"/>
        <v>KELLY</v>
      </c>
      <c r="AI272" s="65" t="str">
        <f t="shared" si="65"/>
        <v>D</v>
      </c>
      <c r="AJ272" s="65" t="str">
        <f t="shared" si="66"/>
        <v>PANZER8</v>
      </c>
      <c r="AL272" s="65" t="str">
        <f t="shared" si="67"/>
        <v>/28</v>
      </c>
      <c r="AN272" s="2">
        <f t="shared" si="64"/>
        <v>9</v>
      </c>
      <c r="BA272" s="2" t="str">
        <f>Disponibili!B272</f>
        <v>NUREDINI</v>
      </c>
      <c r="BB272" s="2" t="str">
        <f>Disponibili!A272</f>
        <v>A</v>
      </c>
    </row>
    <row r="273" spans="1:54" x14ac:dyDescent="0.25">
      <c r="A273" s="49"/>
      <c r="B273" s="20"/>
      <c r="C273" s="20"/>
      <c r="D273" s="20"/>
      <c r="E273" s="51"/>
      <c r="F273" s="10">
        <v>11</v>
      </c>
      <c r="G273" s="50"/>
      <c r="H273" s="19"/>
      <c r="I273" s="19"/>
      <c r="J273" s="20"/>
      <c r="K273" s="51"/>
      <c r="L273" s="10">
        <v>11</v>
      </c>
      <c r="M273" s="50"/>
      <c r="N273" s="19"/>
      <c r="O273" s="19"/>
      <c r="P273" s="20"/>
      <c r="Q273" s="51"/>
      <c r="R273" s="10">
        <v>11</v>
      </c>
      <c r="S273" s="49"/>
      <c r="T273" s="20"/>
      <c r="U273" s="20"/>
      <c r="V273" s="20"/>
      <c r="W273" s="51"/>
      <c r="X273" s="127"/>
      <c r="Y273" s="127"/>
      <c r="Z273" s="127"/>
      <c r="AA273" s="127"/>
      <c r="AB273" s="127"/>
      <c r="AC273" s="127"/>
      <c r="AD273" s="127"/>
      <c r="AE273" s="127"/>
      <c r="AF273" s="127"/>
      <c r="AG273" s="127"/>
      <c r="AH273" s="65" t="str">
        <f t="shared" si="65"/>
        <v>KEMPF</v>
      </c>
      <c r="AI273" s="65" t="str">
        <f t="shared" si="65"/>
        <v>D</v>
      </c>
      <c r="AJ273" s="65" t="str">
        <f t="shared" si="66"/>
        <v>PANZER8</v>
      </c>
      <c r="AL273" s="65" t="str">
        <f t="shared" si="67"/>
        <v>/28</v>
      </c>
      <c r="AN273" s="2">
        <f t="shared" si="64"/>
        <v>3</v>
      </c>
      <c r="BA273" s="2" t="str">
        <f>Disponibili!B273</f>
        <v>VITINHA</v>
      </c>
      <c r="BB273" s="2" t="str">
        <f>Disponibili!A273</f>
        <v>A</v>
      </c>
    </row>
    <row r="274" spans="1:54" x14ac:dyDescent="0.25">
      <c r="A274" s="49"/>
      <c r="B274" s="20"/>
      <c r="C274" s="20"/>
      <c r="D274" s="20"/>
      <c r="E274" s="51"/>
      <c r="F274" s="10">
        <v>12</v>
      </c>
      <c r="G274" s="49"/>
      <c r="H274" s="20"/>
      <c r="I274" s="20"/>
      <c r="J274" s="20"/>
      <c r="K274" s="51"/>
      <c r="L274" s="10">
        <v>12</v>
      </c>
      <c r="M274" s="50"/>
      <c r="N274" s="19"/>
      <c r="O274" s="19"/>
      <c r="P274" s="20"/>
      <c r="Q274" s="51"/>
      <c r="R274" s="10">
        <v>12</v>
      </c>
      <c r="S274" s="49"/>
      <c r="T274" s="20"/>
      <c r="U274" s="20"/>
      <c r="V274" s="20"/>
      <c r="W274" s="51"/>
      <c r="AH274" s="65" t="str">
        <f t="shared" si="65"/>
        <v>PEZZELLA</v>
      </c>
      <c r="AI274" s="65" t="str">
        <f t="shared" si="65"/>
        <v>D</v>
      </c>
      <c r="AJ274" s="65" t="str">
        <f t="shared" si="66"/>
        <v>PANZER8</v>
      </c>
      <c r="AL274" s="65" t="str">
        <f t="shared" si="67"/>
        <v>/27</v>
      </c>
      <c r="AN274" s="2">
        <f t="shared" si="64"/>
        <v>3</v>
      </c>
      <c r="BA274" s="2" t="str">
        <f>Disponibili!B274</f>
        <v>LAUTARO</v>
      </c>
      <c r="BB274" s="2" t="str">
        <f>Disponibili!A274</f>
        <v>A</v>
      </c>
    </row>
    <row r="275" spans="1:54" x14ac:dyDescent="0.25">
      <c r="A275" s="50"/>
      <c r="B275" s="19"/>
      <c r="C275" s="19"/>
      <c r="D275" s="20"/>
      <c r="E275" s="51"/>
      <c r="F275" s="10">
        <v>13</v>
      </c>
      <c r="G275" s="50"/>
      <c r="H275" s="19"/>
      <c r="I275" s="19"/>
      <c r="J275" s="20"/>
      <c r="K275" s="51"/>
      <c r="L275" s="10">
        <v>13</v>
      </c>
      <c r="M275" s="50"/>
      <c r="N275" s="19"/>
      <c r="O275" s="19"/>
      <c r="P275" s="20"/>
      <c r="Q275" s="51"/>
      <c r="R275" s="10">
        <v>13</v>
      </c>
      <c r="S275" s="49"/>
      <c r="T275" s="20"/>
      <c r="U275" s="20"/>
      <c r="V275" s="20"/>
      <c r="W275" s="51"/>
      <c r="AH275" s="65" t="str">
        <f t="shared" si="65"/>
        <v>SMOLCIC</v>
      </c>
      <c r="AI275" s="65" t="str">
        <f t="shared" si="65"/>
        <v>D</v>
      </c>
      <c r="AJ275" s="65" t="str">
        <f t="shared" si="66"/>
        <v>PANZER8</v>
      </c>
      <c r="AL275" s="65" t="str">
        <f t="shared" si="67"/>
        <v>/28</v>
      </c>
      <c r="AN275" s="2">
        <f t="shared" si="64"/>
        <v>3</v>
      </c>
      <c r="BA275" s="2" t="str">
        <f>Disponibili!B275</f>
        <v>LAVELLI</v>
      </c>
      <c r="BB275" s="2" t="str">
        <f>Disponibili!A275</f>
        <v>A</v>
      </c>
    </row>
    <row r="276" spans="1:54" x14ac:dyDescent="0.25">
      <c r="A276" s="50"/>
      <c r="B276" s="19"/>
      <c r="C276" s="19"/>
      <c r="D276" s="20"/>
      <c r="E276" s="51"/>
      <c r="F276" s="10">
        <v>14</v>
      </c>
      <c r="G276" s="50"/>
      <c r="H276" s="19"/>
      <c r="I276" s="19"/>
      <c r="J276" s="20"/>
      <c r="K276" s="51"/>
      <c r="L276" s="10">
        <v>14</v>
      </c>
      <c r="M276" s="50"/>
      <c r="N276" s="19"/>
      <c r="O276" s="19"/>
      <c r="P276" s="20"/>
      <c r="Q276" s="51"/>
      <c r="R276" s="10">
        <v>14</v>
      </c>
      <c r="S276" s="49"/>
      <c r="T276" s="20"/>
      <c r="U276" s="20"/>
      <c r="V276" s="20"/>
      <c r="W276" s="51"/>
      <c r="AH276" s="65" t="str">
        <f t="shared" si="65"/>
        <v>TOMORI</v>
      </c>
      <c r="AI276" s="65" t="str">
        <f t="shared" si="65"/>
        <v>D</v>
      </c>
      <c r="AJ276" s="65" t="str">
        <f t="shared" si="66"/>
        <v>PANZER8</v>
      </c>
      <c r="AL276" s="65" t="str">
        <f t="shared" si="67"/>
        <v>/28</v>
      </c>
      <c r="AN276" s="2">
        <f t="shared" si="64"/>
        <v>9</v>
      </c>
      <c r="BA276" s="2" t="str">
        <f>Disponibili!B276</f>
        <v>MOSCONI</v>
      </c>
      <c r="BB276" s="2" t="str">
        <f>Disponibili!A276</f>
        <v>A</v>
      </c>
    </row>
    <row r="277" spans="1:54" x14ac:dyDescent="0.25">
      <c r="A277" s="50"/>
      <c r="B277" s="19"/>
      <c r="C277" s="19"/>
      <c r="D277" s="20"/>
      <c r="E277" s="51"/>
      <c r="F277" s="10">
        <v>15</v>
      </c>
      <c r="G277" s="50"/>
      <c r="H277" s="19"/>
      <c r="I277" s="19"/>
      <c r="J277" s="20"/>
      <c r="K277" s="51"/>
      <c r="L277" s="10">
        <v>15</v>
      </c>
      <c r="M277" s="50"/>
      <c r="N277" s="19"/>
      <c r="O277" s="19"/>
      <c r="P277" s="20"/>
      <c r="Q277" s="51"/>
      <c r="R277" s="10">
        <v>15</v>
      </c>
      <c r="S277" s="49"/>
      <c r="T277" s="20"/>
      <c r="U277" s="20"/>
      <c r="V277" s="20"/>
      <c r="W277" s="51"/>
      <c r="AH277" s="65">
        <f t="shared" si="65"/>
        <v>0</v>
      </c>
      <c r="AI277" s="65" t="str">
        <f t="shared" si="65"/>
        <v/>
      </c>
      <c r="AJ277" s="65" t="str">
        <f t="shared" si="66"/>
        <v>PANZER8</v>
      </c>
      <c r="AL277" s="65">
        <f t="shared" si="67"/>
        <v>0</v>
      </c>
      <c r="AN277" s="2">
        <f t="shared" si="64"/>
        <v>0</v>
      </c>
      <c r="BA277" s="2" t="str">
        <f>Disponibili!B277</f>
        <v>BOGA</v>
      </c>
      <c r="BB277" s="2" t="str">
        <f>Disponibili!A277</f>
        <v>A</v>
      </c>
    </row>
    <row r="278" spans="1:54" x14ac:dyDescent="0.25">
      <c r="A278" s="53"/>
      <c r="B278" s="19"/>
      <c r="C278" s="19"/>
      <c r="D278" s="21"/>
      <c r="E278" s="51"/>
      <c r="F278" s="10">
        <v>16</v>
      </c>
      <c r="G278" s="49"/>
      <c r="H278" s="20"/>
      <c r="I278" s="20"/>
      <c r="J278" s="20"/>
      <c r="K278" s="51"/>
      <c r="L278" s="10">
        <v>16</v>
      </c>
      <c r="M278" s="49"/>
      <c r="N278" s="20"/>
      <c r="O278" s="20"/>
      <c r="P278" s="20"/>
      <c r="Q278" s="51"/>
      <c r="R278" s="10">
        <v>16</v>
      </c>
      <c r="S278" s="49"/>
      <c r="T278" s="20"/>
      <c r="U278" s="20"/>
      <c r="V278" s="20"/>
      <c r="W278" s="51"/>
      <c r="AN278" s="2" t="str">
        <f t="shared" si="64"/>
        <v/>
      </c>
      <c r="BA278" s="2" t="str">
        <f>Disponibili!B278</f>
        <v>DAVID</v>
      </c>
      <c r="BB278" s="2" t="str">
        <f>Disponibili!A278</f>
        <v>A</v>
      </c>
    </row>
    <row r="279" spans="1:54" x14ac:dyDescent="0.25">
      <c r="A279" s="53"/>
      <c r="B279" s="19"/>
      <c r="C279" s="19"/>
      <c r="D279" s="21"/>
      <c r="E279" s="51"/>
      <c r="F279" s="10">
        <v>17</v>
      </c>
      <c r="G279" s="50"/>
      <c r="H279" s="19"/>
      <c r="I279" s="19"/>
      <c r="J279" s="20"/>
      <c r="K279" s="51"/>
      <c r="L279" s="10">
        <v>17</v>
      </c>
      <c r="M279" s="49"/>
      <c r="N279" s="20"/>
      <c r="O279" s="20"/>
      <c r="P279" s="20"/>
      <c r="Q279" s="51"/>
      <c r="R279" s="10">
        <v>17</v>
      </c>
      <c r="S279" s="49"/>
      <c r="T279" s="20"/>
      <c r="U279" s="20"/>
      <c r="V279" s="20"/>
      <c r="W279" s="51"/>
      <c r="AH279" s="65" t="str">
        <f t="shared" si="65"/>
        <v>BATURINA</v>
      </c>
      <c r="AI279" s="65" t="str">
        <f t="shared" si="65"/>
        <v>C</v>
      </c>
      <c r="AJ279" s="65" t="str">
        <f t="shared" si="66"/>
        <v>PANZER8</v>
      </c>
      <c r="AL279" s="65" t="str">
        <f t="shared" si="67"/>
        <v>/28</v>
      </c>
      <c r="AN279" s="2">
        <f t="shared" si="64"/>
        <v>2</v>
      </c>
      <c r="BA279" s="2" t="str">
        <f>Disponibili!B279</f>
        <v>MILIK</v>
      </c>
      <c r="BB279" s="2" t="str">
        <f>Disponibili!A279</f>
        <v>A</v>
      </c>
    </row>
    <row r="280" spans="1:54" x14ac:dyDescent="0.25">
      <c r="A280" s="49"/>
      <c r="B280" s="20"/>
      <c r="C280" s="20"/>
      <c r="D280" s="20"/>
      <c r="E280" s="51"/>
      <c r="F280" s="10">
        <v>18</v>
      </c>
      <c r="G280" s="50"/>
      <c r="H280" s="19"/>
      <c r="I280" s="19"/>
      <c r="J280" s="20"/>
      <c r="K280" s="51"/>
      <c r="L280" s="10">
        <v>18</v>
      </c>
      <c r="M280" s="49"/>
      <c r="N280" s="20"/>
      <c r="O280" s="20"/>
      <c r="P280" s="20"/>
      <c r="Q280" s="51"/>
      <c r="R280" s="10">
        <v>18</v>
      </c>
      <c r="S280" s="49"/>
      <c r="T280" s="20"/>
      <c r="U280" s="20"/>
      <c r="V280" s="20"/>
      <c r="W280" s="51"/>
      <c r="AH280" s="65" t="str">
        <f t="shared" si="65"/>
        <v>CATALDI</v>
      </c>
      <c r="AI280" s="65" t="str">
        <f t="shared" si="65"/>
        <v>C</v>
      </c>
      <c r="AJ280" s="65" t="str">
        <f t="shared" si="66"/>
        <v>PANZER8</v>
      </c>
      <c r="AL280" s="65" t="str">
        <f t="shared" si="67"/>
        <v>/28</v>
      </c>
      <c r="AN280" s="2">
        <f t="shared" si="64"/>
        <v>3</v>
      </c>
      <c r="BA280" s="2" t="str">
        <f>Disponibili!B280</f>
        <v>NOSLIN</v>
      </c>
      <c r="BB280" s="2" t="str">
        <f>Disponibili!A280</f>
        <v>A</v>
      </c>
    </row>
    <row r="281" spans="1:54" x14ac:dyDescent="0.25">
      <c r="A281" s="49"/>
      <c r="B281" s="20"/>
      <c r="C281" s="20"/>
      <c r="D281" s="20"/>
      <c r="E281" s="51"/>
      <c r="F281" s="10">
        <v>19</v>
      </c>
      <c r="G281" s="50"/>
      <c r="H281" s="19"/>
      <c r="I281" s="19"/>
      <c r="J281" s="20"/>
      <c r="K281" s="51"/>
      <c r="L281" s="10">
        <v>19</v>
      </c>
      <c r="M281" s="49"/>
      <c r="N281" s="20"/>
      <c r="O281" s="20"/>
      <c r="P281" s="20"/>
      <c r="Q281" s="51"/>
      <c r="R281" s="10">
        <v>19</v>
      </c>
      <c r="S281" s="49"/>
      <c r="T281" s="20"/>
      <c r="U281" s="20"/>
      <c r="V281" s="20"/>
      <c r="W281" s="51"/>
      <c r="X281" s="127"/>
      <c r="Y281" s="127"/>
      <c r="Z281" s="127"/>
      <c r="AA281" s="127"/>
      <c r="AB281" s="127"/>
      <c r="AC281" s="127"/>
      <c r="AD281" s="127"/>
      <c r="AE281" s="127"/>
      <c r="AF281" s="127"/>
      <c r="AG281" s="127"/>
      <c r="AH281" s="65" t="str">
        <f t="shared" si="65"/>
        <v>FAGIOLI</v>
      </c>
      <c r="AI281" s="65" t="str">
        <f t="shared" si="65"/>
        <v>C</v>
      </c>
      <c r="AJ281" s="65" t="str">
        <f t="shared" si="66"/>
        <v>PANZER8</v>
      </c>
      <c r="AL281" s="65" t="str">
        <f t="shared" si="67"/>
        <v>/28</v>
      </c>
      <c r="AN281" s="2">
        <f t="shared" si="64"/>
        <v>7</v>
      </c>
      <c r="BA281" s="2" t="str">
        <f>Disponibili!B281</f>
        <v>RATKOV</v>
      </c>
      <c r="BB281" s="2" t="str">
        <f>Disponibili!A281</f>
        <v>A</v>
      </c>
    </row>
    <row r="282" spans="1:54" x14ac:dyDescent="0.25">
      <c r="A282" s="49"/>
      <c r="B282" s="20"/>
      <c r="C282" s="20"/>
      <c r="D282" s="20"/>
      <c r="E282" s="51"/>
      <c r="F282" s="10">
        <v>20</v>
      </c>
      <c r="G282" s="50"/>
      <c r="H282" s="19"/>
      <c r="I282" s="19"/>
      <c r="J282" s="20"/>
      <c r="K282" s="51"/>
      <c r="L282" s="10">
        <v>20</v>
      </c>
      <c r="M282" s="49"/>
      <c r="N282" s="20"/>
      <c r="O282" s="20"/>
      <c r="P282" s="20"/>
      <c r="Q282" s="51"/>
      <c r="R282" s="10">
        <v>20</v>
      </c>
      <c r="S282" s="49"/>
      <c r="T282" s="20"/>
      <c r="U282" s="20"/>
      <c r="V282" s="20"/>
      <c r="W282" s="51"/>
      <c r="AH282" s="65" t="str">
        <f t="shared" si="65"/>
        <v>FERGUSON</v>
      </c>
      <c r="AI282" s="65" t="str">
        <f t="shared" si="65"/>
        <v>C</v>
      </c>
      <c r="AJ282" s="65" t="str">
        <f t="shared" si="66"/>
        <v>PANZER8</v>
      </c>
      <c r="AL282" s="65" t="str">
        <f t="shared" si="67"/>
        <v>/27</v>
      </c>
      <c r="AN282" s="2">
        <f t="shared" si="64"/>
        <v>3</v>
      </c>
      <c r="BA282" s="2" t="str">
        <f>Disponibili!B282</f>
        <v>BANDA</v>
      </c>
      <c r="BB282" s="2" t="str">
        <f>Disponibili!A282</f>
        <v>A</v>
      </c>
    </row>
    <row r="283" spans="1:54" x14ac:dyDescent="0.25">
      <c r="A283" s="49"/>
      <c r="B283" s="20"/>
      <c r="C283" s="20"/>
      <c r="D283" s="20"/>
      <c r="E283" s="51"/>
      <c r="F283" s="10">
        <v>21</v>
      </c>
      <c r="G283" s="50"/>
      <c r="H283" s="19"/>
      <c r="I283" s="19"/>
      <c r="J283" s="20"/>
      <c r="K283" s="51"/>
      <c r="L283" s="10">
        <v>21</v>
      </c>
      <c r="M283" s="49"/>
      <c r="N283" s="20"/>
      <c r="O283" s="20"/>
      <c r="P283" s="20"/>
      <c r="Q283" s="51"/>
      <c r="R283" s="10">
        <v>21</v>
      </c>
      <c r="S283" s="49"/>
      <c r="T283" s="20"/>
      <c r="U283" s="20"/>
      <c r="V283" s="20"/>
      <c r="W283" s="51"/>
      <c r="X283" s="127"/>
      <c r="Y283" s="127"/>
      <c r="Z283" s="127"/>
      <c r="AA283" s="127"/>
      <c r="AB283" s="127"/>
      <c r="AC283" s="127"/>
      <c r="AD283" s="127"/>
      <c r="AE283" s="127"/>
      <c r="AF283" s="127"/>
      <c r="AG283" s="127"/>
      <c r="AH283" s="65" t="str">
        <f t="shared" si="65"/>
        <v>LUIS HENRIQUE</v>
      </c>
      <c r="AI283" s="65" t="str">
        <f t="shared" si="65"/>
        <v>C</v>
      </c>
      <c r="AJ283" s="65" t="str">
        <f t="shared" si="66"/>
        <v>PANZER8</v>
      </c>
      <c r="AL283" s="65" t="str">
        <f t="shared" si="67"/>
        <v>/28</v>
      </c>
      <c r="AN283" s="2">
        <f t="shared" si="64"/>
        <v>3</v>
      </c>
      <c r="BA283" s="2" t="str">
        <f>Disponibili!B283</f>
        <v>N'DRI</v>
      </c>
      <c r="BB283" s="2" t="str">
        <f>Disponibili!A283</f>
        <v>A</v>
      </c>
    </row>
    <row r="284" spans="1:54" x14ac:dyDescent="0.25">
      <c r="A284" s="49"/>
      <c r="B284" s="20"/>
      <c r="C284" s="20"/>
      <c r="D284" s="20"/>
      <c r="E284" s="51"/>
      <c r="F284" s="10">
        <v>22</v>
      </c>
      <c r="G284" s="49"/>
      <c r="H284" s="20"/>
      <c r="I284" s="20"/>
      <c r="J284" s="20"/>
      <c r="K284" s="51"/>
      <c r="L284" s="10">
        <v>22</v>
      </c>
      <c r="M284" s="49"/>
      <c r="N284" s="20"/>
      <c r="O284" s="20"/>
      <c r="P284" s="20"/>
      <c r="Q284" s="51"/>
      <c r="R284" s="10">
        <v>22</v>
      </c>
      <c r="S284" s="49"/>
      <c r="T284" s="20"/>
      <c r="U284" s="20"/>
      <c r="V284" s="20"/>
      <c r="W284" s="51"/>
      <c r="AH284" s="65" t="str">
        <f t="shared" si="65"/>
        <v>MKHITARYAN</v>
      </c>
      <c r="AI284" s="65" t="str">
        <f t="shared" si="65"/>
        <v>C</v>
      </c>
      <c r="AJ284" s="65" t="str">
        <f t="shared" si="66"/>
        <v>PANZER8</v>
      </c>
      <c r="AL284" s="65" t="str">
        <f t="shared" si="67"/>
        <v>/28</v>
      </c>
      <c r="AN284" s="2">
        <f t="shared" si="64"/>
        <v>9</v>
      </c>
      <c r="BA284" s="2" t="str">
        <f>Disponibili!B284</f>
        <v>BALENTIEN</v>
      </c>
      <c r="BB284" s="2" t="str">
        <f>Disponibili!A284</f>
        <v>A</v>
      </c>
    </row>
    <row r="285" spans="1:54" x14ac:dyDescent="0.25">
      <c r="A285" s="49"/>
      <c r="B285" s="20"/>
      <c r="C285" s="20"/>
      <c r="D285" s="20"/>
      <c r="E285" s="51"/>
      <c r="F285" s="10">
        <v>23</v>
      </c>
      <c r="G285" s="50"/>
      <c r="H285" s="19"/>
      <c r="I285" s="19"/>
      <c r="J285" s="20"/>
      <c r="K285" s="51"/>
      <c r="L285" s="10">
        <v>23</v>
      </c>
      <c r="M285" s="50"/>
      <c r="N285" s="19"/>
      <c r="O285" s="19"/>
      <c r="P285" s="20"/>
      <c r="Q285" s="51"/>
      <c r="R285" s="10">
        <v>23</v>
      </c>
      <c r="S285" s="49"/>
      <c r="T285" s="20"/>
      <c r="U285" s="20"/>
      <c r="V285" s="20"/>
      <c r="W285" s="51"/>
      <c r="AH285" s="65" t="str">
        <f t="shared" si="65"/>
        <v>MODRIC</v>
      </c>
      <c r="AI285" s="65" t="str">
        <f t="shared" si="65"/>
        <v>C</v>
      </c>
      <c r="AJ285" s="65" t="str">
        <f t="shared" si="66"/>
        <v>PANZER8</v>
      </c>
      <c r="AL285" s="65" t="str">
        <f t="shared" si="67"/>
        <v>/28</v>
      </c>
      <c r="AN285" s="2">
        <f t="shared" si="64"/>
        <v>25</v>
      </c>
      <c r="BA285" s="2" t="str">
        <f>Disponibili!B285</f>
        <v>LUKAKU</v>
      </c>
      <c r="BB285" s="2" t="str">
        <f>Disponibili!A285</f>
        <v>A</v>
      </c>
    </row>
    <row r="286" spans="1:54" x14ac:dyDescent="0.25">
      <c r="A286" s="49"/>
      <c r="B286" s="20"/>
      <c r="C286" s="20"/>
      <c r="D286" s="20"/>
      <c r="E286" s="51"/>
      <c r="F286" s="10">
        <v>24</v>
      </c>
      <c r="G286" s="50"/>
      <c r="H286" s="19"/>
      <c r="I286" s="19"/>
      <c r="J286" s="20"/>
      <c r="K286" s="51"/>
      <c r="L286" s="10">
        <v>24</v>
      </c>
      <c r="M286" s="50"/>
      <c r="N286" s="19"/>
      <c r="O286" s="19"/>
      <c r="P286" s="20"/>
      <c r="Q286" s="51"/>
      <c r="R286" s="10">
        <v>24</v>
      </c>
      <c r="S286" s="49"/>
      <c r="T286" s="20"/>
      <c r="U286" s="20"/>
      <c r="V286" s="20"/>
      <c r="W286" s="51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65" t="str">
        <f t="shared" si="65"/>
        <v>POBEGA</v>
      </c>
      <c r="AI286" s="65" t="str">
        <f t="shared" si="65"/>
        <v>C</v>
      </c>
      <c r="AJ286" s="65" t="str">
        <f t="shared" si="66"/>
        <v>PANZER8</v>
      </c>
      <c r="AL286" s="65" t="str">
        <f t="shared" si="67"/>
        <v>/28</v>
      </c>
      <c r="AN286" s="2">
        <f t="shared" si="64"/>
        <v>2</v>
      </c>
      <c r="BA286" s="2" t="str">
        <f>Disponibili!B286</f>
        <v>ALMQVIST</v>
      </c>
      <c r="BB286" s="2" t="str">
        <f>Disponibili!A286</f>
        <v>A</v>
      </c>
    </row>
    <row r="287" spans="1:54" x14ac:dyDescent="0.25">
      <c r="A287" s="49"/>
      <c r="B287" s="20"/>
      <c r="C287" s="20"/>
      <c r="D287" s="20"/>
      <c r="E287" s="51"/>
      <c r="F287" s="10">
        <v>25</v>
      </c>
      <c r="G287" s="50"/>
      <c r="H287" s="19"/>
      <c r="I287" s="19"/>
      <c r="J287" s="20"/>
      <c r="K287" s="51"/>
      <c r="L287" s="10">
        <v>25</v>
      </c>
      <c r="M287" s="49"/>
      <c r="N287" s="20"/>
      <c r="O287" s="20"/>
      <c r="P287" s="20"/>
      <c r="Q287" s="51"/>
      <c r="R287" s="10">
        <v>25</v>
      </c>
      <c r="S287" s="49"/>
      <c r="T287" s="20"/>
      <c r="U287" s="20"/>
      <c r="V287" s="20"/>
      <c r="W287" s="51"/>
      <c r="AN287" s="2">
        <f t="shared" si="64"/>
        <v>0</v>
      </c>
      <c r="BA287" s="2" t="str">
        <f>Disponibili!B287</f>
        <v>CARDINALI</v>
      </c>
      <c r="BB287" s="2" t="str">
        <f>Disponibili!A287</f>
        <v>A</v>
      </c>
    </row>
    <row r="288" spans="1:54" x14ac:dyDescent="0.25">
      <c r="A288" s="50"/>
      <c r="B288" s="19"/>
      <c r="C288" s="19"/>
      <c r="D288" s="20"/>
      <c r="E288" s="51"/>
      <c r="F288" s="10">
        <v>26</v>
      </c>
      <c r="G288" s="50"/>
      <c r="H288" s="19"/>
      <c r="I288" s="19"/>
      <c r="J288" s="20"/>
      <c r="K288" s="51"/>
      <c r="L288" s="10">
        <v>26</v>
      </c>
      <c r="M288" s="49"/>
      <c r="N288" s="20"/>
      <c r="O288" s="20"/>
      <c r="P288" s="20"/>
      <c r="Q288" s="51"/>
      <c r="R288" s="10">
        <v>26</v>
      </c>
      <c r="S288" s="49"/>
      <c r="T288" s="20"/>
      <c r="U288" s="20"/>
      <c r="V288" s="20"/>
      <c r="W288" s="51"/>
      <c r="AH288" s="65" t="str">
        <f t="shared" si="65"/>
        <v>CANCELLIERI</v>
      </c>
      <c r="AI288" s="65" t="str">
        <f t="shared" si="65"/>
        <v>A</v>
      </c>
      <c r="AJ288" s="65" t="str">
        <f t="shared" si="66"/>
        <v>PANZER8</v>
      </c>
      <c r="AL288" s="65" t="str">
        <f t="shared" si="67"/>
        <v>/28</v>
      </c>
      <c r="AN288" s="2">
        <f t="shared" si="64"/>
        <v>11</v>
      </c>
      <c r="BA288" s="2" t="str">
        <f>Disponibili!B288</f>
        <v>FRIGAN</v>
      </c>
      <c r="BB288" s="2" t="str">
        <f>Disponibili!A288</f>
        <v>A</v>
      </c>
    </row>
    <row r="289" spans="1:58" x14ac:dyDescent="0.25">
      <c r="A289" s="50"/>
      <c r="B289" s="19"/>
      <c r="C289" s="19"/>
      <c r="D289" s="20"/>
      <c r="E289" s="51"/>
      <c r="F289" s="10">
        <v>27</v>
      </c>
      <c r="G289" s="50"/>
      <c r="H289" s="19"/>
      <c r="I289" s="19"/>
      <c r="J289" s="20"/>
      <c r="K289" s="51"/>
      <c r="L289" s="10">
        <v>27</v>
      </c>
      <c r="M289" s="49"/>
      <c r="N289" s="20"/>
      <c r="O289" s="20"/>
      <c r="P289" s="20"/>
      <c r="Q289" s="51"/>
      <c r="R289" s="10">
        <v>27</v>
      </c>
      <c r="S289" s="49"/>
      <c r="T289" s="20"/>
      <c r="U289" s="20"/>
      <c r="V289" s="20"/>
      <c r="W289" s="51"/>
      <c r="X289" s="127"/>
      <c r="Y289" s="127"/>
      <c r="Z289" s="127"/>
      <c r="AA289" s="127"/>
      <c r="AB289" s="127"/>
      <c r="AC289" s="127"/>
      <c r="AD289" s="127"/>
      <c r="AE289" s="127"/>
      <c r="AF289" s="127"/>
      <c r="AG289" s="127"/>
      <c r="AH289" s="65" t="str">
        <f t="shared" si="65"/>
        <v>DYBALA</v>
      </c>
      <c r="AI289" s="65" t="str">
        <f t="shared" si="65"/>
        <v>A</v>
      </c>
      <c r="AJ289" s="65" t="str">
        <f t="shared" si="66"/>
        <v>PANZER8</v>
      </c>
      <c r="AL289" s="65" t="str">
        <f t="shared" si="67"/>
        <v>/28</v>
      </c>
      <c r="AN289" s="2">
        <f t="shared" si="64"/>
        <v>51</v>
      </c>
      <c r="BA289" s="2" t="str">
        <f>Disponibili!B289</f>
        <v>MIKOLAJEWSKI</v>
      </c>
      <c r="BB289" s="2" t="str">
        <f>Disponibili!A289</f>
        <v>A</v>
      </c>
    </row>
    <row r="290" spans="1:58" x14ac:dyDescent="0.25">
      <c r="A290" s="50"/>
      <c r="B290" s="19"/>
      <c r="C290" s="19"/>
      <c r="D290" s="20"/>
      <c r="E290" s="51"/>
      <c r="F290" s="10">
        <v>28</v>
      </c>
      <c r="G290" s="50"/>
      <c r="H290" s="19"/>
      <c r="I290" s="19"/>
      <c r="J290" s="20"/>
      <c r="K290" s="51"/>
      <c r="L290" s="10">
        <v>28</v>
      </c>
      <c r="M290" s="49"/>
      <c r="N290" s="20"/>
      <c r="O290" s="20"/>
      <c r="P290" s="20"/>
      <c r="Q290" s="51"/>
      <c r="R290" s="10">
        <v>28</v>
      </c>
      <c r="S290" s="49"/>
      <c r="T290" s="20"/>
      <c r="U290" s="20"/>
      <c r="V290" s="20"/>
      <c r="W290" s="51"/>
      <c r="X290" s="127"/>
      <c r="Y290" s="127"/>
      <c r="Z290" s="127"/>
      <c r="AA290" s="127"/>
      <c r="AB290" s="127"/>
      <c r="AC290" s="127"/>
      <c r="AD290" s="127"/>
      <c r="AE290" s="127"/>
      <c r="AF290" s="127"/>
      <c r="AG290" s="127"/>
      <c r="AH290" s="65" t="str">
        <f t="shared" si="65"/>
        <v>SCAMACCA</v>
      </c>
      <c r="AI290" s="65" t="str">
        <f t="shared" si="65"/>
        <v>A</v>
      </c>
      <c r="AJ290" s="65" t="str">
        <f t="shared" si="66"/>
        <v>PANZER8</v>
      </c>
      <c r="AL290" s="65" t="str">
        <f t="shared" si="67"/>
        <v>/27</v>
      </c>
      <c r="AN290" s="2">
        <f t="shared" si="64"/>
        <v>1</v>
      </c>
      <c r="BA290" s="2" t="str">
        <f>Disponibili!B290</f>
        <v>PELLEGRINO</v>
      </c>
      <c r="BB290" s="2" t="str">
        <f>Disponibili!A290</f>
        <v>A</v>
      </c>
    </row>
    <row r="291" spans="1:58" x14ac:dyDescent="0.25">
      <c r="A291" s="50"/>
      <c r="B291" s="19"/>
      <c r="C291" s="19"/>
      <c r="D291" s="20"/>
      <c r="E291" s="51"/>
      <c r="F291" s="10">
        <v>29</v>
      </c>
      <c r="G291" s="50"/>
      <c r="H291" s="19"/>
      <c r="I291" s="19"/>
      <c r="J291" s="20"/>
      <c r="K291" s="51"/>
      <c r="L291" s="10">
        <v>29</v>
      </c>
      <c r="M291" s="49"/>
      <c r="N291" s="20"/>
      <c r="O291" s="20"/>
      <c r="P291" s="20"/>
      <c r="Q291" s="51"/>
      <c r="R291" s="10">
        <v>29</v>
      </c>
      <c r="S291" s="49"/>
      <c r="T291" s="20"/>
      <c r="U291" s="20"/>
      <c r="V291" s="20"/>
      <c r="W291" s="51"/>
      <c r="AH291" s="65" t="str">
        <f t="shared" si="65"/>
        <v>VLAHOVIC</v>
      </c>
      <c r="AI291" s="65" t="str">
        <f t="shared" si="65"/>
        <v>A</v>
      </c>
      <c r="AJ291" s="65" t="str">
        <f t="shared" si="66"/>
        <v>PANZER8</v>
      </c>
      <c r="AL291" s="65" t="str">
        <f t="shared" si="67"/>
        <v>/28</v>
      </c>
      <c r="AN291" s="2">
        <f t="shared" si="64"/>
        <v>88</v>
      </c>
      <c r="BA291" s="2" t="str">
        <f>Disponibili!B291</f>
        <v>DUROSINMI</v>
      </c>
      <c r="BB291" s="2" t="str">
        <f>Disponibili!A291</f>
        <v>A</v>
      </c>
    </row>
    <row r="292" spans="1:58" ht="13" thickBot="1" x14ac:dyDescent="0.3">
      <c r="A292" s="50"/>
      <c r="B292" s="19"/>
      <c r="C292" s="19"/>
      <c r="D292" s="20"/>
      <c r="E292" s="51"/>
      <c r="F292" s="10">
        <v>30</v>
      </c>
      <c r="G292" s="50"/>
      <c r="H292" s="19"/>
      <c r="I292" s="19"/>
      <c r="J292" s="20"/>
      <c r="K292" s="51"/>
      <c r="L292" s="10">
        <v>30</v>
      </c>
      <c r="M292" s="49"/>
      <c r="N292" s="20"/>
      <c r="O292" s="20"/>
      <c r="P292" s="20"/>
      <c r="Q292" s="51"/>
      <c r="R292" s="10">
        <v>30</v>
      </c>
      <c r="S292" s="49"/>
      <c r="T292" s="20"/>
      <c r="U292" s="20"/>
      <c r="V292" s="20"/>
      <c r="W292" s="51"/>
      <c r="X292" s="127"/>
      <c r="Y292" s="127"/>
      <c r="Z292" s="127"/>
      <c r="AA292" s="127"/>
      <c r="AB292" s="127"/>
      <c r="AC292" s="127"/>
      <c r="AD292" s="127"/>
      <c r="AE292" s="127"/>
      <c r="AF292" s="127"/>
      <c r="AG292" s="127"/>
      <c r="AH292" s="135">
        <f t="shared" si="65"/>
        <v>0</v>
      </c>
      <c r="AI292" s="135" t="str">
        <f t="shared" si="65"/>
        <v/>
      </c>
      <c r="AJ292" s="136" t="str">
        <f t="shared" si="66"/>
        <v>PANZER8</v>
      </c>
      <c r="AK292" s="136"/>
      <c r="AL292" s="135">
        <f t="shared" si="67"/>
        <v>0</v>
      </c>
      <c r="AN292" s="2">
        <f t="shared" si="64"/>
        <v>0</v>
      </c>
      <c r="BA292" s="2" t="str">
        <f>Disponibili!B292</f>
        <v>MEISTER</v>
      </c>
      <c r="BB292" s="2" t="str">
        <f>Disponibili!A292</f>
        <v>A</v>
      </c>
    </row>
    <row r="293" spans="1:58" x14ac:dyDescent="0.25">
      <c r="A293" s="36"/>
      <c r="B293" s="37"/>
      <c r="C293" s="54"/>
      <c r="G293" s="36"/>
      <c r="H293" s="37"/>
      <c r="I293" s="38"/>
      <c r="N293" s="37"/>
      <c r="O293" s="38"/>
      <c r="S293" s="36"/>
      <c r="T293" s="37"/>
      <c r="U293" s="38"/>
      <c r="BA293" s="2" t="str">
        <f>Disponibili!B293</f>
        <v>STOJILKOVIC</v>
      </c>
      <c r="BB293" s="2" t="str">
        <f>Disponibili!A293</f>
        <v>A</v>
      </c>
    </row>
    <row r="294" spans="1:58" x14ac:dyDescent="0.25">
      <c r="A294" s="36"/>
      <c r="B294" s="37"/>
      <c r="C294" s="38"/>
      <c r="G294" s="36"/>
      <c r="H294" s="37"/>
      <c r="I294" s="38"/>
      <c r="N294" s="37"/>
      <c r="O294" s="38"/>
      <c r="S294" s="36"/>
      <c r="T294" s="37"/>
      <c r="U294" s="38"/>
      <c r="BA294" s="2" t="str">
        <f>Disponibili!B294</f>
        <v>ARENA</v>
      </c>
      <c r="BB294" s="2" t="str">
        <f>Disponibili!A294</f>
        <v>A</v>
      </c>
    </row>
    <row r="295" spans="1:58" x14ac:dyDescent="0.25">
      <c r="A295" s="36"/>
      <c r="B295" s="37"/>
      <c r="C295" s="38"/>
      <c r="G295" s="36"/>
      <c r="H295" s="37"/>
      <c r="I295" s="38"/>
      <c r="N295" s="37"/>
      <c r="O295" s="38"/>
      <c r="S295" s="36"/>
      <c r="T295" s="37"/>
      <c r="U295" s="38"/>
      <c r="AH295" s="65" t="str">
        <f>M81</f>
        <v>SVILAR</v>
      </c>
      <c r="AI295" s="65" t="str">
        <f>N81</f>
        <v>P</v>
      </c>
      <c r="AJ295" s="65" t="str">
        <f>M$80</f>
        <v>TIME OUT</v>
      </c>
      <c r="AK295" s="65" t="str">
        <f>(1-COUNTIF(AI295:AI321,"P"))&amp;"-"&amp;(8-COUNTIF(AI295:AI321,"D"))&amp;"-"&amp;(8-COUNTIF(AI295:AI321,"C"))&amp;"-"&amp;(5-COUNTIF(AI295:AI321,"A"))</f>
        <v>0-2-0-0</v>
      </c>
      <c r="AL295" s="65" t="str">
        <f>Q81</f>
        <v>/27</v>
      </c>
      <c r="AM295" s="128">
        <f>Q$116</f>
        <v>278</v>
      </c>
      <c r="AN295" s="2">
        <f>P81</f>
        <v>21</v>
      </c>
      <c r="AO295" s="129">
        <f>AM295+SUM(AN295:AN321)</f>
        <v>486</v>
      </c>
      <c r="AQ295" s="2" t="str">
        <f>IF(LEFT($AK295,1)="0",0,$AP$5)&amp;"-"&amp;IF(MID($AK295,3,1)="0",0,$AP$6)&amp;"-"&amp;IF(MID($AK295,5,1)="0",0,$AP$7)&amp;"-"&amp;IF(MID($AK295,7,1)="0",0,$AP$8)</f>
        <v>0-7-0-0</v>
      </c>
      <c r="BA295" s="2" t="str">
        <f>Disponibili!B295</f>
        <v>DOVBYK</v>
      </c>
      <c r="BB295" s="2" t="str">
        <f>Disponibili!A295</f>
        <v>A</v>
      </c>
    </row>
    <row r="296" spans="1:58" x14ac:dyDescent="0.25">
      <c r="A296" s="37"/>
      <c r="B296" s="37"/>
      <c r="C296" s="38"/>
      <c r="G296" s="37"/>
      <c r="H296" s="37"/>
      <c r="I296" s="38"/>
      <c r="N296" s="37"/>
      <c r="O296" s="38"/>
      <c r="S296" s="37"/>
      <c r="T296" s="37"/>
      <c r="U296" s="38"/>
      <c r="AN296" s="2">
        <f t="shared" ref="AN296:AN321" si="68">P82</f>
        <v>0</v>
      </c>
      <c r="BA296" s="2" t="str">
        <f>Disponibili!B296</f>
        <v>FERGUSON E.</v>
      </c>
      <c r="BB296" s="2" t="str">
        <f>Disponibili!A296</f>
        <v>A</v>
      </c>
    </row>
    <row r="297" spans="1:58" x14ac:dyDescent="0.25">
      <c r="A297" s="55"/>
      <c r="B297" s="56"/>
      <c r="C297" s="54"/>
      <c r="D297" s="56"/>
      <c r="E297" s="56"/>
      <c r="F297" s="57"/>
      <c r="G297" s="55"/>
      <c r="H297" s="56"/>
      <c r="I297" s="38"/>
      <c r="J297" s="56"/>
      <c r="K297" s="56"/>
      <c r="L297" s="57"/>
      <c r="M297" s="55"/>
      <c r="N297" s="56"/>
      <c r="O297" s="38"/>
      <c r="P297" s="56"/>
      <c r="Q297" s="56"/>
      <c r="R297" s="57"/>
      <c r="S297" s="55"/>
      <c r="T297" s="56"/>
      <c r="U297" s="38"/>
      <c r="V297" s="56"/>
      <c r="W297" s="56"/>
      <c r="X297" s="147"/>
      <c r="Y297" s="147"/>
      <c r="Z297" s="147"/>
      <c r="AA297" s="147"/>
      <c r="AB297" s="147"/>
      <c r="AC297" s="147"/>
      <c r="AD297" s="147"/>
      <c r="AE297" s="147"/>
      <c r="AF297" s="147"/>
      <c r="AG297" s="147"/>
      <c r="AN297" s="2">
        <f t="shared" si="68"/>
        <v>0</v>
      </c>
      <c r="BA297" s="2" t="str">
        <f>Disponibili!B297</f>
        <v>MORO L.</v>
      </c>
      <c r="BB297" s="2" t="str">
        <f>Disponibili!A297</f>
        <v>A</v>
      </c>
    </row>
    <row r="298" spans="1:58" x14ac:dyDescent="0.25">
      <c r="A298" s="43" t="s">
        <v>15</v>
      </c>
      <c r="G298" s="15"/>
      <c r="M298" s="15"/>
      <c r="S298" s="15"/>
      <c r="AN298" s="2">
        <f t="shared" si="68"/>
        <v>0</v>
      </c>
      <c r="BA298" s="2" t="str">
        <f>Disponibili!B298</f>
        <v>ABOUKHLAL</v>
      </c>
      <c r="BB298" s="2" t="str">
        <f>Disponibili!A298</f>
        <v>A</v>
      </c>
    </row>
    <row r="299" spans="1:58" x14ac:dyDescent="0.25">
      <c r="A299" s="44" t="s">
        <v>598</v>
      </c>
      <c r="B299" s="45"/>
      <c r="C299" s="45"/>
      <c r="D299" s="45" t="s">
        <v>1</v>
      </c>
      <c r="E299" s="46"/>
      <c r="F299" s="47"/>
      <c r="G299" s="44" t="s">
        <v>621</v>
      </c>
      <c r="H299" s="45"/>
      <c r="I299" s="48"/>
      <c r="J299" s="45" t="s">
        <v>1</v>
      </c>
      <c r="K299" s="46"/>
      <c r="L299" s="47"/>
      <c r="M299" s="44" t="s">
        <v>599</v>
      </c>
      <c r="N299" s="45"/>
      <c r="O299" s="48"/>
      <c r="P299" s="45" t="s">
        <v>1</v>
      </c>
      <c r="Q299" s="46"/>
      <c r="R299" s="47"/>
      <c r="S299" s="44" t="s">
        <v>600</v>
      </c>
      <c r="T299" s="45"/>
      <c r="U299" s="48"/>
      <c r="V299" s="45" t="s">
        <v>1</v>
      </c>
      <c r="W299" s="46"/>
      <c r="X299" s="146"/>
      <c r="Y299" s="146"/>
      <c r="Z299" s="146"/>
      <c r="AA299" s="146"/>
      <c r="AB299" s="146"/>
      <c r="AC299" s="146"/>
      <c r="AD299" s="146"/>
      <c r="AE299" s="146"/>
      <c r="AF299" s="146"/>
      <c r="AG299" s="146"/>
      <c r="AH299" s="65" t="str">
        <f t="shared" ref="AH299:AI321" si="69">M85</f>
        <v>ANGORI</v>
      </c>
      <c r="AI299" s="65" t="str">
        <f t="shared" si="69"/>
        <v>D</v>
      </c>
      <c r="AJ299" s="65" t="str">
        <f t="shared" ref="AJ299:AJ321" si="70">M$80</f>
        <v>TIME OUT</v>
      </c>
      <c r="AL299" s="65" t="str">
        <f t="shared" ref="AL299:AL321" si="71">Q85</f>
        <v>/28</v>
      </c>
      <c r="AN299" s="2">
        <f t="shared" si="68"/>
        <v>5</v>
      </c>
      <c r="BA299" s="2" t="str">
        <f>Disponibili!B299</f>
        <v>NJIE</v>
      </c>
      <c r="BB299" s="2" t="str">
        <f>Disponibili!A299</f>
        <v>A</v>
      </c>
      <c r="BE299" s="148">
        <f t="shared" ref="BE299:BF302" si="72">A300</f>
        <v>0</v>
      </c>
      <c r="BF299" s="148">
        <f t="shared" si="72"/>
        <v>0</v>
      </c>
    </row>
    <row r="300" spans="1:58" x14ac:dyDescent="0.25">
      <c r="A300" s="50"/>
      <c r="B300" s="19"/>
      <c r="C300" s="19"/>
      <c r="D300" s="20"/>
      <c r="E300" s="51"/>
      <c r="G300" s="49"/>
      <c r="H300" s="20"/>
      <c r="I300" s="20"/>
      <c r="J300" s="20"/>
      <c r="K300" s="51"/>
      <c r="M300" s="49"/>
      <c r="N300" s="20"/>
      <c r="O300" s="20"/>
      <c r="P300" s="20"/>
      <c r="Q300" s="51"/>
      <c r="S300" s="50"/>
      <c r="T300" s="19"/>
      <c r="U300" s="19"/>
      <c r="V300" s="20"/>
      <c r="W300" s="51"/>
      <c r="X300" s="127"/>
      <c r="Y300" s="127"/>
      <c r="Z300" s="127"/>
      <c r="AA300" s="127"/>
      <c r="AB300" s="127"/>
      <c r="AC300" s="127"/>
      <c r="AD300" s="127"/>
      <c r="AE300" s="127"/>
      <c r="AF300" s="127"/>
      <c r="AG300" s="127"/>
      <c r="AH300" s="65" t="str">
        <f t="shared" si="69"/>
        <v>BREMER</v>
      </c>
      <c r="AI300" s="65" t="str">
        <f t="shared" si="69"/>
        <v>D</v>
      </c>
      <c r="AJ300" s="65" t="str">
        <f t="shared" si="70"/>
        <v>TIME OUT</v>
      </c>
      <c r="AL300" s="65" t="str">
        <f t="shared" si="71"/>
        <v>/27</v>
      </c>
      <c r="AN300" s="2">
        <f t="shared" si="68"/>
        <v>11</v>
      </c>
      <c r="BA300" s="2" t="str">
        <f>Disponibili!B300</f>
        <v>SIMEONE</v>
      </c>
      <c r="BB300" s="2" t="str">
        <f>Disponibili!A300</f>
        <v>A</v>
      </c>
      <c r="BE300" s="148">
        <f t="shared" si="72"/>
        <v>0</v>
      </c>
      <c r="BF300" s="148">
        <f t="shared" si="72"/>
        <v>0</v>
      </c>
    </row>
    <row r="301" spans="1:58" x14ac:dyDescent="0.25">
      <c r="A301" s="50"/>
      <c r="B301" s="19"/>
      <c r="C301" s="19"/>
      <c r="D301" s="20"/>
      <c r="E301" s="51"/>
      <c r="G301" s="49"/>
      <c r="H301" s="20"/>
      <c r="I301" s="20"/>
      <c r="J301" s="20"/>
      <c r="K301" s="51"/>
      <c r="M301" s="49"/>
      <c r="N301" s="20"/>
      <c r="O301" s="20"/>
      <c r="P301" s="20"/>
      <c r="Q301" s="51"/>
      <c r="S301" s="49"/>
      <c r="T301" s="20"/>
      <c r="U301" s="20"/>
      <c r="V301" s="20"/>
      <c r="W301" s="51"/>
      <c r="AH301" s="65" t="str">
        <f t="shared" si="69"/>
        <v>CARLOS AUGUSTO</v>
      </c>
      <c r="AI301" s="65" t="str">
        <f t="shared" si="69"/>
        <v>D</v>
      </c>
      <c r="AJ301" s="65" t="str">
        <f t="shared" si="70"/>
        <v>TIME OUT</v>
      </c>
      <c r="AL301" s="65" t="str">
        <f t="shared" si="71"/>
        <v>/28</v>
      </c>
      <c r="AN301" s="2">
        <f t="shared" si="68"/>
        <v>3</v>
      </c>
      <c r="BA301" s="2" t="str">
        <f>Disponibili!B301</f>
        <v>ZAPATA</v>
      </c>
      <c r="BB301" s="2" t="str">
        <f>Disponibili!A301</f>
        <v>A</v>
      </c>
      <c r="BE301" s="148">
        <f t="shared" si="72"/>
        <v>0</v>
      </c>
      <c r="BF301" s="148">
        <f t="shared" si="72"/>
        <v>0</v>
      </c>
    </row>
    <row r="302" spans="1:58" x14ac:dyDescent="0.25">
      <c r="A302" s="49"/>
      <c r="B302" s="20"/>
      <c r="C302" s="20"/>
      <c r="D302" s="20"/>
      <c r="E302" s="51"/>
      <c r="G302" s="49"/>
      <c r="H302" s="20"/>
      <c r="I302" s="20"/>
      <c r="J302" s="20"/>
      <c r="K302" s="51"/>
      <c r="M302" s="49"/>
      <c r="N302" s="20"/>
      <c r="O302" s="20"/>
      <c r="P302" s="20"/>
      <c r="Q302" s="51"/>
      <c r="S302" s="49"/>
      <c r="T302" s="20"/>
      <c r="U302" s="20"/>
      <c r="V302" s="20"/>
      <c r="W302" s="51"/>
      <c r="AH302" s="65" t="str">
        <f t="shared" si="69"/>
        <v>DIMARCO</v>
      </c>
      <c r="AI302" s="65" t="str">
        <f t="shared" si="69"/>
        <v>D</v>
      </c>
      <c r="AJ302" s="65" t="str">
        <f t="shared" si="70"/>
        <v>TIME OUT</v>
      </c>
      <c r="AL302" s="65" t="str">
        <f t="shared" si="71"/>
        <v>/27</v>
      </c>
      <c r="AN302" s="2">
        <f t="shared" si="68"/>
        <v>21</v>
      </c>
      <c r="BA302" s="2" t="str">
        <f>Disponibili!B302</f>
        <v>BAYO</v>
      </c>
      <c r="BB302" s="2" t="str">
        <f>Disponibili!A302</f>
        <v>A</v>
      </c>
      <c r="BE302" s="148">
        <f t="shared" si="72"/>
        <v>0</v>
      </c>
      <c r="BF302" s="148">
        <f t="shared" si="72"/>
        <v>0</v>
      </c>
    </row>
    <row r="303" spans="1:58" x14ac:dyDescent="0.25">
      <c r="A303" s="49"/>
      <c r="B303" s="20"/>
      <c r="C303" s="20"/>
      <c r="D303" s="20"/>
      <c r="E303" s="51"/>
      <c r="G303" s="49"/>
      <c r="H303" s="20"/>
      <c r="I303" s="20"/>
      <c r="J303" s="20"/>
      <c r="K303" s="51"/>
      <c r="M303" s="49"/>
      <c r="N303" s="20"/>
      <c r="O303" s="20"/>
      <c r="P303" s="20"/>
      <c r="Q303" s="51"/>
      <c r="S303" s="49"/>
      <c r="T303" s="20"/>
      <c r="U303" s="20"/>
      <c r="V303" s="20"/>
      <c r="W303" s="51"/>
      <c r="AH303" s="65" t="str">
        <f t="shared" si="69"/>
        <v>MIRANDA</v>
      </c>
      <c r="AI303" s="65" t="str">
        <f t="shared" si="69"/>
        <v>D</v>
      </c>
      <c r="AJ303" s="65" t="str">
        <f t="shared" si="70"/>
        <v>TIME OUT</v>
      </c>
      <c r="AL303" s="65" t="str">
        <f t="shared" si="71"/>
        <v>/27</v>
      </c>
      <c r="AN303" s="2">
        <f t="shared" si="68"/>
        <v>3</v>
      </c>
      <c r="BA303" s="2" t="str">
        <f>Disponibili!B303</f>
        <v>BUKSA</v>
      </c>
      <c r="BB303" s="2" t="str">
        <f>Disponibili!A303</f>
        <v>A</v>
      </c>
      <c r="BE303" s="148"/>
      <c r="BF303" s="148"/>
    </row>
    <row r="304" spans="1:58" x14ac:dyDescent="0.25">
      <c r="A304" s="44" t="s">
        <v>601</v>
      </c>
      <c r="B304" s="45"/>
      <c r="C304" s="45"/>
      <c r="D304" s="45" t="s">
        <v>1</v>
      </c>
      <c r="E304" s="46"/>
      <c r="F304" s="47"/>
      <c r="G304" s="44" t="s">
        <v>603</v>
      </c>
      <c r="H304" s="45"/>
      <c r="I304" s="48"/>
      <c r="J304" s="45" t="s">
        <v>1</v>
      </c>
      <c r="K304" s="46"/>
      <c r="L304" s="47"/>
      <c r="M304" s="44" t="s">
        <v>604</v>
      </c>
      <c r="N304" s="45"/>
      <c r="O304" s="48"/>
      <c r="P304" s="45" t="s">
        <v>1</v>
      </c>
      <c r="Q304" s="46"/>
      <c r="R304" s="47"/>
      <c r="S304" s="44" t="s">
        <v>605</v>
      </c>
      <c r="T304" s="45"/>
      <c r="U304" s="48"/>
      <c r="V304" s="45" t="s">
        <v>1</v>
      </c>
      <c r="W304" s="46"/>
      <c r="X304" s="146"/>
      <c r="Y304" s="146"/>
      <c r="Z304" s="146"/>
      <c r="AA304" s="146"/>
      <c r="AB304" s="146"/>
      <c r="AC304" s="146"/>
      <c r="AD304" s="146"/>
      <c r="AE304" s="146"/>
      <c r="AF304" s="146"/>
      <c r="AG304" s="146"/>
      <c r="AH304" s="65" t="str">
        <f t="shared" si="69"/>
        <v>RAMON</v>
      </c>
      <c r="AI304" s="65" t="str">
        <f t="shared" si="69"/>
        <v>D</v>
      </c>
      <c r="AJ304" s="65" t="str">
        <f t="shared" si="70"/>
        <v>TIME OUT</v>
      </c>
      <c r="AL304" s="65" t="str">
        <f t="shared" si="71"/>
        <v>/28</v>
      </c>
      <c r="AN304" s="2">
        <f t="shared" si="68"/>
        <v>5</v>
      </c>
      <c r="BA304" s="2" t="str">
        <f>Disponibili!B304</f>
        <v>GUEYE</v>
      </c>
      <c r="BB304" s="2" t="str">
        <f>Disponibili!A304</f>
        <v>A</v>
      </c>
      <c r="BE304" s="148">
        <f t="shared" ref="BE304:BF307" si="73">A305</f>
        <v>0</v>
      </c>
      <c r="BF304" s="148">
        <f t="shared" si="73"/>
        <v>0</v>
      </c>
    </row>
    <row r="305" spans="1:58" x14ac:dyDescent="0.25">
      <c r="A305" s="50"/>
      <c r="B305" s="19"/>
      <c r="C305" s="19"/>
      <c r="D305" s="20"/>
      <c r="E305" s="51"/>
      <c r="G305" s="50"/>
      <c r="H305" s="19"/>
      <c r="I305" s="19"/>
      <c r="J305" s="20"/>
      <c r="K305" s="51"/>
      <c r="M305" s="50"/>
      <c r="N305" s="19"/>
      <c r="O305" s="19"/>
      <c r="P305" s="20"/>
      <c r="Q305" s="51"/>
      <c r="S305" s="50"/>
      <c r="T305" s="19"/>
      <c r="U305" s="19"/>
      <c r="V305" s="20"/>
      <c r="W305" s="51"/>
      <c r="X305" s="127"/>
      <c r="Y305" s="127"/>
      <c r="Z305" s="127"/>
      <c r="AA305" s="127"/>
      <c r="AB305" s="127"/>
      <c r="AC305" s="127"/>
      <c r="AD305" s="127"/>
      <c r="AE305" s="127"/>
      <c r="AF305" s="127"/>
      <c r="AG305" s="127"/>
      <c r="AH305" s="65">
        <f t="shared" si="69"/>
        <v>0</v>
      </c>
      <c r="AI305" s="65" t="str">
        <f t="shared" si="69"/>
        <v/>
      </c>
      <c r="AJ305" s="65" t="str">
        <f t="shared" si="70"/>
        <v>TIME OUT</v>
      </c>
      <c r="AL305" s="65">
        <f t="shared" si="71"/>
        <v>0</v>
      </c>
      <c r="AN305" s="2">
        <f t="shared" si="68"/>
        <v>0</v>
      </c>
      <c r="BA305" s="2" t="str">
        <f>Disponibili!B305</f>
        <v>AJAYI</v>
      </c>
      <c r="BB305" s="2" t="str">
        <f>Disponibili!A305</f>
        <v>A</v>
      </c>
      <c r="BE305" s="148">
        <f t="shared" si="73"/>
        <v>0</v>
      </c>
      <c r="BF305" s="148">
        <f t="shared" si="73"/>
        <v>0</v>
      </c>
    </row>
    <row r="306" spans="1:58" x14ac:dyDescent="0.25">
      <c r="A306" s="49"/>
      <c r="B306" s="20"/>
      <c r="C306" s="20"/>
      <c r="D306" s="20"/>
      <c r="E306" s="51"/>
      <c r="G306" s="50"/>
      <c r="H306" s="19"/>
      <c r="I306" s="19"/>
      <c r="J306" s="20"/>
      <c r="K306" s="51"/>
      <c r="M306" s="49"/>
      <c r="N306" s="20"/>
      <c r="O306" s="20"/>
      <c r="P306" s="20"/>
      <c r="Q306" s="51"/>
      <c r="S306" s="50"/>
      <c r="T306" s="19"/>
      <c r="U306" s="19"/>
      <c r="V306" s="20"/>
      <c r="W306" s="51"/>
      <c r="AH306" s="65">
        <f t="shared" si="69"/>
        <v>0</v>
      </c>
      <c r="AI306" s="65" t="str">
        <f t="shared" si="69"/>
        <v/>
      </c>
      <c r="AJ306" s="65" t="str">
        <f t="shared" si="70"/>
        <v>TIME OUT</v>
      </c>
      <c r="AL306" s="65">
        <f t="shared" si="71"/>
        <v>0</v>
      </c>
      <c r="AN306" s="2">
        <f t="shared" si="68"/>
        <v>0</v>
      </c>
      <c r="BA306" s="2" t="str">
        <f>Disponibili!B306</f>
        <v>BOWIE</v>
      </c>
      <c r="BB306" s="2" t="str">
        <f>Disponibili!A306</f>
        <v>A</v>
      </c>
      <c r="BE306" s="148">
        <f t="shared" si="73"/>
        <v>0</v>
      </c>
      <c r="BF306" s="148">
        <f t="shared" si="73"/>
        <v>0</v>
      </c>
    </row>
    <row r="307" spans="1:58" x14ac:dyDescent="0.25">
      <c r="A307" s="49"/>
      <c r="B307" s="20"/>
      <c r="C307" s="20"/>
      <c r="D307" s="20"/>
      <c r="E307" s="51"/>
      <c r="G307" s="50"/>
      <c r="H307" s="19"/>
      <c r="I307" s="19"/>
      <c r="J307" s="20"/>
      <c r="K307" s="51"/>
      <c r="M307" s="49"/>
      <c r="N307" s="20"/>
      <c r="O307" s="20"/>
      <c r="P307" s="20"/>
      <c r="Q307" s="51"/>
      <c r="S307" s="49"/>
      <c r="T307" s="20"/>
      <c r="U307" s="20"/>
      <c r="V307" s="20"/>
      <c r="W307" s="51"/>
      <c r="AN307" s="2" t="str">
        <f t="shared" si="68"/>
        <v/>
      </c>
      <c r="BA307" s="2" t="str">
        <f>Disponibili!B307</f>
        <v>ISAAC</v>
      </c>
      <c r="BB307" s="2" t="str">
        <f>Disponibili!A307</f>
        <v>A</v>
      </c>
      <c r="BE307" s="148">
        <f t="shared" si="73"/>
        <v>0</v>
      </c>
      <c r="BF307" s="148">
        <f t="shared" si="73"/>
        <v>0</v>
      </c>
    </row>
    <row r="308" spans="1:58" x14ac:dyDescent="0.25">
      <c r="A308" s="49"/>
      <c r="B308" s="20"/>
      <c r="C308" s="20"/>
      <c r="D308" s="20"/>
      <c r="E308" s="51"/>
      <c r="G308" s="50"/>
      <c r="H308" s="19"/>
      <c r="I308" s="19"/>
      <c r="J308" s="20"/>
      <c r="K308" s="51"/>
      <c r="M308" s="49"/>
      <c r="N308" s="20"/>
      <c r="O308" s="20"/>
      <c r="P308" s="20"/>
      <c r="Q308" s="51"/>
      <c r="S308" s="49"/>
      <c r="T308" s="20"/>
      <c r="U308" s="20"/>
      <c r="V308" s="20"/>
      <c r="W308" s="51"/>
      <c r="AH308" s="65" t="str">
        <f t="shared" si="69"/>
        <v>AKINSANMIRO</v>
      </c>
      <c r="AI308" s="65" t="str">
        <f t="shared" si="69"/>
        <v>C</v>
      </c>
      <c r="AJ308" s="65" t="str">
        <f t="shared" si="70"/>
        <v>TIME OUT</v>
      </c>
      <c r="AL308" s="65" t="str">
        <f t="shared" si="71"/>
        <v>/28</v>
      </c>
      <c r="AN308" s="2">
        <f t="shared" si="68"/>
        <v>2</v>
      </c>
      <c r="BA308" s="2" t="str">
        <f>Disponibili!B308</f>
        <v>SARR</v>
      </c>
      <c r="BB308" s="2" t="str">
        <f>Disponibili!A308</f>
        <v>A</v>
      </c>
      <c r="BE308" s="148"/>
      <c r="BF308" s="148"/>
    </row>
    <row r="309" spans="1:58" x14ac:dyDescent="0.25">
      <c r="A309" s="44" t="s">
        <v>606</v>
      </c>
      <c r="B309" s="45"/>
      <c r="C309" s="45"/>
      <c r="D309" s="45" t="s">
        <v>1</v>
      </c>
      <c r="E309" s="46"/>
      <c r="F309" s="47"/>
      <c r="G309" s="44" t="s">
        <v>607</v>
      </c>
      <c r="H309" s="45"/>
      <c r="I309" s="48"/>
      <c r="J309" s="45" t="s">
        <v>1</v>
      </c>
      <c r="K309" s="46"/>
      <c r="L309" s="47"/>
      <c r="M309" s="44" t="s">
        <v>608</v>
      </c>
      <c r="N309" s="45"/>
      <c r="O309" s="48"/>
      <c r="P309" s="45" t="s">
        <v>1</v>
      </c>
      <c r="Q309" s="46"/>
      <c r="R309" s="47"/>
      <c r="S309" s="44" t="s">
        <v>609</v>
      </c>
      <c r="T309" s="45"/>
      <c r="U309" s="48"/>
      <c r="V309" s="45" t="s">
        <v>1</v>
      </c>
      <c r="W309" s="46"/>
      <c r="X309" s="146"/>
      <c r="Y309" s="146"/>
      <c r="Z309" s="146"/>
      <c r="AA309" s="146"/>
      <c r="AB309" s="146"/>
      <c r="AC309" s="146"/>
      <c r="AD309" s="146"/>
      <c r="AE309" s="146"/>
      <c r="AF309" s="146"/>
      <c r="AG309" s="146"/>
      <c r="AH309" s="65" t="str">
        <f t="shared" si="69"/>
        <v>FRATTESI</v>
      </c>
      <c r="AI309" s="65" t="str">
        <f t="shared" si="69"/>
        <v>C</v>
      </c>
      <c r="AJ309" s="65" t="str">
        <f t="shared" si="70"/>
        <v>TIME OUT</v>
      </c>
      <c r="AL309" s="65" t="str">
        <f t="shared" si="71"/>
        <v>/28</v>
      </c>
      <c r="AN309" s="2">
        <f t="shared" si="68"/>
        <v>1</v>
      </c>
      <c r="BA309" s="2" t="str">
        <f>Disponibili!B309</f>
        <v>VERMESAN</v>
      </c>
      <c r="BB309" s="2" t="str">
        <f>Disponibili!A309</f>
        <v>A</v>
      </c>
      <c r="BE309" s="148">
        <f t="shared" ref="BE309:BF312" si="74">A310</f>
        <v>0</v>
      </c>
      <c r="BF309" s="148">
        <f t="shared" si="74"/>
        <v>0</v>
      </c>
    </row>
    <row r="310" spans="1:58" x14ac:dyDescent="0.25">
      <c r="A310" s="50"/>
      <c r="B310" s="19"/>
      <c r="C310" s="19"/>
      <c r="D310" s="20"/>
      <c r="E310" s="51"/>
      <c r="G310" s="50"/>
      <c r="H310" s="19"/>
      <c r="I310" s="19"/>
      <c r="J310" s="20"/>
      <c r="K310" s="51"/>
      <c r="M310" s="50"/>
      <c r="N310" s="19"/>
      <c r="O310" s="19"/>
      <c r="P310" s="20"/>
      <c r="Q310" s="51"/>
      <c r="S310" s="50"/>
      <c r="T310" s="19"/>
      <c r="U310" s="19"/>
      <c r="V310" s="20"/>
      <c r="W310" s="51"/>
      <c r="AH310" s="65" t="str">
        <f t="shared" si="69"/>
        <v>KOOPMEINERS</v>
      </c>
      <c r="AI310" s="65" t="str">
        <f t="shared" si="69"/>
        <v>C</v>
      </c>
      <c r="AJ310" s="65" t="str">
        <f t="shared" si="70"/>
        <v>TIME OUT</v>
      </c>
      <c r="AL310" s="65" t="str">
        <f t="shared" si="71"/>
        <v>/27</v>
      </c>
      <c r="AN310" s="2">
        <f t="shared" si="68"/>
        <v>34</v>
      </c>
      <c r="BA310" s="2">
        <f>Disponibili!B310</f>
        <v>0</v>
      </c>
      <c r="BB310" s="2">
        <f>Disponibili!A310</f>
        <v>0</v>
      </c>
      <c r="BE310" s="148">
        <f t="shared" si="74"/>
        <v>0</v>
      </c>
      <c r="BF310" s="148">
        <f t="shared" si="74"/>
        <v>0</v>
      </c>
    </row>
    <row r="311" spans="1:58" x14ac:dyDescent="0.25">
      <c r="A311" s="50"/>
      <c r="B311" s="19"/>
      <c r="C311" s="19"/>
      <c r="D311" s="20"/>
      <c r="E311" s="51"/>
      <c r="G311" s="50"/>
      <c r="H311" s="19"/>
      <c r="I311" s="19"/>
      <c r="J311" s="20"/>
      <c r="K311" s="51"/>
      <c r="M311" s="50"/>
      <c r="N311" s="19"/>
      <c r="O311" s="19"/>
      <c r="P311" s="20"/>
      <c r="Q311" s="51"/>
      <c r="S311" s="49"/>
      <c r="T311" s="20"/>
      <c r="U311" s="20"/>
      <c r="V311" s="20"/>
      <c r="W311" s="51"/>
      <c r="AH311" s="65" t="str">
        <f t="shared" si="69"/>
        <v>NERES</v>
      </c>
      <c r="AI311" s="65" t="str">
        <f t="shared" si="69"/>
        <v>C</v>
      </c>
      <c r="AJ311" s="65" t="str">
        <f t="shared" si="70"/>
        <v>TIME OUT</v>
      </c>
      <c r="AL311" s="65" t="str">
        <f t="shared" si="71"/>
        <v>/27</v>
      </c>
      <c r="AN311" s="2">
        <f t="shared" si="68"/>
        <v>28</v>
      </c>
      <c r="BA311" s="2">
        <f>Disponibili!B311</f>
        <v>0</v>
      </c>
      <c r="BB311" s="2">
        <f>Disponibili!A311</f>
        <v>0</v>
      </c>
      <c r="BE311" s="148">
        <f t="shared" si="74"/>
        <v>0</v>
      </c>
      <c r="BF311" s="148">
        <f t="shared" si="74"/>
        <v>0</v>
      </c>
    </row>
    <row r="312" spans="1:58" x14ac:dyDescent="0.25">
      <c r="A312" s="49"/>
      <c r="B312" s="20"/>
      <c r="C312" s="20"/>
      <c r="D312" s="20"/>
      <c r="E312" s="51"/>
      <c r="G312" s="49"/>
      <c r="H312" s="20"/>
      <c r="I312" s="20"/>
      <c r="J312" s="20"/>
      <c r="K312" s="51"/>
      <c r="M312" s="49"/>
      <c r="N312" s="20"/>
      <c r="O312" s="20"/>
      <c r="P312" s="20"/>
      <c r="Q312" s="51"/>
      <c r="S312" s="49"/>
      <c r="T312" s="20"/>
      <c r="U312" s="20"/>
      <c r="V312" s="20"/>
      <c r="W312" s="51"/>
      <c r="AH312" s="65" t="str">
        <f t="shared" si="69"/>
        <v>PIEROTTI</v>
      </c>
      <c r="AI312" s="65" t="str">
        <f t="shared" si="69"/>
        <v>C</v>
      </c>
      <c r="AJ312" s="65" t="str">
        <f t="shared" si="70"/>
        <v>TIME OUT</v>
      </c>
      <c r="AL312" s="65" t="str">
        <f t="shared" si="71"/>
        <v>/27</v>
      </c>
      <c r="AN312" s="2">
        <f t="shared" si="68"/>
        <v>2</v>
      </c>
      <c r="BA312" s="2">
        <f>Disponibili!B312</f>
        <v>0</v>
      </c>
      <c r="BB312" s="2">
        <f>Disponibili!A312</f>
        <v>0</v>
      </c>
      <c r="BE312" s="148">
        <f t="shared" si="74"/>
        <v>0</v>
      </c>
      <c r="BF312" s="148">
        <f t="shared" si="74"/>
        <v>0</v>
      </c>
    </row>
    <row r="313" spans="1:58" x14ac:dyDescent="0.25">
      <c r="A313" s="49"/>
      <c r="B313" s="20"/>
      <c r="C313" s="20"/>
      <c r="D313" s="20"/>
      <c r="E313" s="51"/>
      <c r="G313" s="49"/>
      <c r="H313" s="20"/>
      <c r="I313" s="20"/>
      <c r="J313" s="20"/>
      <c r="K313" s="51"/>
      <c r="M313" s="49"/>
      <c r="N313" s="20"/>
      <c r="O313" s="20"/>
      <c r="P313" s="20"/>
      <c r="Q313" s="51"/>
      <c r="S313" s="49"/>
      <c r="T313" s="20"/>
      <c r="U313" s="20"/>
      <c r="V313" s="20"/>
      <c r="W313" s="51"/>
      <c r="AH313" s="65" t="str">
        <f t="shared" si="69"/>
        <v>SAMARDZIC</v>
      </c>
      <c r="AI313" s="65" t="str">
        <f t="shared" si="69"/>
        <v>C</v>
      </c>
      <c r="AJ313" s="65" t="str">
        <f t="shared" si="70"/>
        <v>TIME OUT</v>
      </c>
      <c r="AL313" s="65" t="str">
        <f t="shared" si="71"/>
        <v>/27</v>
      </c>
      <c r="AN313" s="2">
        <f t="shared" si="68"/>
        <v>7</v>
      </c>
      <c r="BA313" s="2">
        <f>Disponibili!B313</f>
        <v>0</v>
      </c>
      <c r="BB313" s="2">
        <f>Disponibili!A313</f>
        <v>0</v>
      </c>
      <c r="BE313" s="148">
        <f t="shared" ref="BE313:BF316" si="75">G300</f>
        <v>0</v>
      </c>
      <c r="BF313" s="148">
        <f t="shared" si="75"/>
        <v>0</v>
      </c>
    </row>
    <row r="314" spans="1:58" x14ac:dyDescent="0.25">
      <c r="A314" s="36"/>
      <c r="B314" s="37"/>
      <c r="C314" s="38"/>
      <c r="G314" s="36"/>
      <c r="H314" s="37"/>
      <c r="I314" s="38"/>
      <c r="M314" s="36"/>
      <c r="N314" s="37"/>
      <c r="O314" s="38"/>
      <c r="S314" s="36"/>
      <c r="T314" s="37"/>
      <c r="U314" s="38"/>
      <c r="AH314" s="65" t="str">
        <f t="shared" si="69"/>
        <v>THORSTVEDT</v>
      </c>
      <c r="AI314" s="65" t="str">
        <f t="shared" si="69"/>
        <v>C</v>
      </c>
      <c r="AJ314" s="65" t="str">
        <f t="shared" si="70"/>
        <v>TIME OUT</v>
      </c>
      <c r="AL314" s="65" t="str">
        <f t="shared" si="71"/>
        <v>/28</v>
      </c>
      <c r="AN314" s="2">
        <f t="shared" si="68"/>
        <v>3</v>
      </c>
      <c r="BA314" s="2">
        <f>Disponibili!B314</f>
        <v>0</v>
      </c>
      <c r="BB314" s="2">
        <f>Disponibili!A314</f>
        <v>0</v>
      </c>
      <c r="BE314" s="148">
        <f t="shared" si="75"/>
        <v>0</v>
      </c>
      <c r="BF314" s="148">
        <f t="shared" si="75"/>
        <v>0</v>
      </c>
    </row>
    <row r="315" spans="1:58" x14ac:dyDescent="0.25">
      <c r="A315" s="36"/>
      <c r="B315" s="37"/>
      <c r="C315" s="38"/>
      <c r="G315" s="36"/>
      <c r="H315" s="37"/>
      <c r="I315" s="38"/>
      <c r="M315" s="36"/>
      <c r="N315" s="37"/>
      <c r="O315" s="38"/>
      <c r="S315" s="36"/>
      <c r="T315" s="37"/>
      <c r="U315" s="38"/>
      <c r="AH315" s="65" t="str">
        <f t="shared" si="69"/>
        <v>TOURE'</v>
      </c>
      <c r="AI315" s="65" t="str">
        <f t="shared" si="69"/>
        <v>C</v>
      </c>
      <c r="AJ315" s="65" t="str">
        <f t="shared" si="70"/>
        <v>TIME OUT</v>
      </c>
      <c r="AL315" s="65" t="str">
        <f t="shared" si="71"/>
        <v>/28</v>
      </c>
      <c r="AN315" s="2">
        <f t="shared" si="68"/>
        <v>3</v>
      </c>
      <c r="BA315" s="2">
        <f>Disponibili!B315</f>
        <v>0</v>
      </c>
      <c r="BB315" s="2">
        <f>Disponibili!A315</f>
        <v>0</v>
      </c>
      <c r="BE315" s="148">
        <f t="shared" si="75"/>
        <v>0</v>
      </c>
      <c r="BF315" s="148">
        <f t="shared" si="75"/>
        <v>0</v>
      </c>
    </row>
    <row r="316" spans="1:58" x14ac:dyDescent="0.25">
      <c r="A316" s="36"/>
      <c r="B316" s="37"/>
      <c r="C316" s="38"/>
      <c r="G316" s="36"/>
      <c r="H316" s="37"/>
      <c r="I316" s="38"/>
      <c r="M316" s="36"/>
      <c r="N316" s="37"/>
      <c r="O316" s="38"/>
      <c r="S316" s="36"/>
      <c r="T316" s="37"/>
      <c r="U316" s="38"/>
      <c r="AN316" s="2">
        <f t="shared" si="68"/>
        <v>0</v>
      </c>
      <c r="BA316" s="2">
        <f>Disponibili!B316</f>
        <v>0</v>
      </c>
      <c r="BB316" s="2">
        <f>Disponibili!A316</f>
        <v>0</v>
      </c>
      <c r="BE316" s="148">
        <f t="shared" si="75"/>
        <v>0</v>
      </c>
      <c r="BF316" s="148">
        <f t="shared" si="75"/>
        <v>0</v>
      </c>
    </row>
    <row r="317" spans="1:58" x14ac:dyDescent="0.25">
      <c r="A317" s="37"/>
      <c r="B317" s="37"/>
      <c r="C317" s="38"/>
      <c r="G317" s="37"/>
      <c r="H317" s="37"/>
      <c r="I317" s="38"/>
      <c r="M317" s="37"/>
      <c r="N317" s="37"/>
      <c r="O317" s="38"/>
      <c r="S317" s="37"/>
      <c r="T317" s="37"/>
      <c r="U317" s="38"/>
      <c r="AH317" s="65" t="str">
        <f t="shared" si="69"/>
        <v>CAMARDA</v>
      </c>
      <c r="AI317" s="65" t="str">
        <f t="shared" si="69"/>
        <v>A</v>
      </c>
      <c r="AJ317" s="65" t="str">
        <f t="shared" si="70"/>
        <v>TIME OUT</v>
      </c>
      <c r="AL317" s="65" t="str">
        <f t="shared" si="71"/>
        <v>/28</v>
      </c>
      <c r="AN317" s="2">
        <f t="shared" si="68"/>
        <v>11</v>
      </c>
      <c r="BA317" s="2">
        <f>Disponibili!B317</f>
        <v>0</v>
      </c>
      <c r="BB317" s="2">
        <f>Disponibili!A317</f>
        <v>0</v>
      </c>
      <c r="BE317" s="148"/>
      <c r="BF317" s="148"/>
    </row>
    <row r="318" spans="1:58" x14ac:dyDescent="0.25">
      <c r="A318" s="55"/>
      <c r="B318" s="56"/>
      <c r="C318" s="54"/>
      <c r="D318" s="56"/>
      <c r="E318" s="56"/>
      <c r="F318" s="57"/>
      <c r="G318" s="55"/>
      <c r="H318" s="56"/>
      <c r="I318" s="38"/>
      <c r="J318" s="56"/>
      <c r="K318" s="56"/>
      <c r="L318" s="57"/>
      <c r="M318" s="55"/>
      <c r="N318" s="56"/>
      <c r="O318" s="38"/>
      <c r="P318" s="56"/>
      <c r="Q318" s="56"/>
      <c r="R318" s="57"/>
      <c r="S318" s="55"/>
      <c r="T318" s="56"/>
      <c r="U318" s="38"/>
      <c r="V318" s="56"/>
      <c r="W318" s="56"/>
      <c r="X318" s="147"/>
      <c r="Y318" s="147"/>
      <c r="Z318" s="147"/>
      <c r="AA318" s="147"/>
      <c r="AB318" s="147"/>
      <c r="AC318" s="147"/>
      <c r="AD318" s="147"/>
      <c r="AE318" s="147"/>
      <c r="AF318" s="147"/>
      <c r="AG318" s="147"/>
      <c r="AH318" s="65" t="str">
        <f t="shared" si="69"/>
        <v>ESPOSITO F.P.</v>
      </c>
      <c r="AI318" s="65" t="str">
        <f t="shared" si="69"/>
        <v>A</v>
      </c>
      <c r="AJ318" s="65" t="str">
        <f t="shared" si="70"/>
        <v>TIME OUT</v>
      </c>
      <c r="AL318" s="65" t="str">
        <f t="shared" si="71"/>
        <v>/28</v>
      </c>
      <c r="AN318" s="2">
        <f t="shared" si="68"/>
        <v>21</v>
      </c>
      <c r="BA318" s="2">
        <f>Disponibili!B318</f>
        <v>0</v>
      </c>
      <c r="BB318" s="2">
        <f>Disponibili!A318</f>
        <v>0</v>
      </c>
      <c r="BE318" s="148">
        <f t="shared" ref="BE318:BF321" si="76">G305</f>
        <v>0</v>
      </c>
      <c r="BF318" s="148">
        <f t="shared" si="76"/>
        <v>0</v>
      </c>
    </row>
    <row r="319" spans="1:58" x14ac:dyDescent="0.25">
      <c r="A319" s="43" t="s">
        <v>16</v>
      </c>
      <c r="G319" s="15"/>
      <c r="M319" s="15"/>
      <c r="S319" s="15"/>
      <c r="AH319" s="65" t="str">
        <f t="shared" si="69"/>
        <v>ESPOSITO SE.</v>
      </c>
      <c r="AI319" s="65" t="str">
        <f t="shared" si="69"/>
        <v>A</v>
      </c>
      <c r="AJ319" s="65" t="str">
        <f t="shared" si="70"/>
        <v>TIME OUT</v>
      </c>
      <c r="AL319" s="65" t="str">
        <f t="shared" si="71"/>
        <v>/28</v>
      </c>
      <c r="AN319" s="2">
        <f t="shared" si="68"/>
        <v>5</v>
      </c>
      <c r="BA319" s="2">
        <f>Disponibili!B319</f>
        <v>0</v>
      </c>
      <c r="BB319" s="2">
        <f>Disponibili!A319</f>
        <v>0</v>
      </c>
      <c r="BE319" s="148">
        <f t="shared" si="76"/>
        <v>0</v>
      </c>
      <c r="BF319" s="148">
        <f t="shared" si="76"/>
        <v>0</v>
      </c>
    </row>
    <row r="320" spans="1:58" x14ac:dyDescent="0.25">
      <c r="A320" s="44" t="s">
        <v>598</v>
      </c>
      <c r="B320" s="45"/>
      <c r="C320" s="45"/>
      <c r="D320" s="45" t="s">
        <v>1</v>
      </c>
      <c r="E320" s="46"/>
      <c r="F320" s="47"/>
      <c r="G320" s="44" t="s">
        <v>621</v>
      </c>
      <c r="H320" s="45"/>
      <c r="I320" s="48"/>
      <c r="J320" s="45" t="s">
        <v>1</v>
      </c>
      <c r="K320" s="46"/>
      <c r="L320" s="47"/>
      <c r="M320" s="44" t="s">
        <v>599</v>
      </c>
      <c r="N320" s="45"/>
      <c r="O320" s="48"/>
      <c r="P320" s="45" t="s">
        <v>1</v>
      </c>
      <c r="Q320" s="46"/>
      <c r="R320" s="47"/>
      <c r="S320" s="44" t="s">
        <v>600</v>
      </c>
      <c r="T320" s="45"/>
      <c r="U320" s="48"/>
      <c r="V320" s="45" t="s">
        <v>1</v>
      </c>
      <c r="W320" s="46"/>
      <c r="X320" s="146"/>
      <c r="Y320" s="146"/>
      <c r="Z320" s="146"/>
      <c r="AA320" s="146"/>
      <c r="AB320" s="146"/>
      <c r="AC320" s="146"/>
      <c r="AD320" s="146"/>
      <c r="AE320" s="146"/>
      <c r="AF320" s="146"/>
      <c r="AG320" s="146"/>
      <c r="AH320" s="65" t="str">
        <f t="shared" si="69"/>
        <v>GIMENEZ</v>
      </c>
      <c r="AI320" s="65" t="str">
        <f t="shared" si="69"/>
        <v>A</v>
      </c>
      <c r="AJ320" s="65" t="str">
        <f t="shared" si="70"/>
        <v>TIME OUT</v>
      </c>
      <c r="AL320" s="65" t="str">
        <f t="shared" si="71"/>
        <v>/28</v>
      </c>
      <c r="AN320" s="2">
        <f t="shared" si="68"/>
        <v>11</v>
      </c>
      <c r="BA320" s="2">
        <f>Disponibili!B320</f>
        <v>0</v>
      </c>
      <c r="BB320" s="2">
        <f>Disponibili!A320</f>
        <v>0</v>
      </c>
      <c r="BE320" s="148">
        <f t="shared" si="76"/>
        <v>0</v>
      </c>
      <c r="BF320" s="148">
        <f t="shared" si="76"/>
        <v>0</v>
      </c>
    </row>
    <row r="321" spans="1:58" ht="13" thickBot="1" x14ac:dyDescent="0.3">
      <c r="A321" s="49"/>
      <c r="B321" s="20"/>
      <c r="C321" s="20"/>
      <c r="D321" s="20"/>
      <c r="E321" s="51"/>
      <c r="G321" s="49"/>
      <c r="H321" s="20"/>
      <c r="I321" s="20"/>
      <c r="J321" s="20"/>
      <c r="K321" s="51"/>
      <c r="M321" s="50"/>
      <c r="N321" s="19"/>
      <c r="O321" s="19"/>
      <c r="P321" s="20"/>
      <c r="Q321" s="51"/>
      <c r="S321" s="49"/>
      <c r="T321" s="20"/>
      <c r="U321" s="20"/>
      <c r="V321" s="20"/>
      <c r="W321" s="51"/>
      <c r="X321" s="127"/>
      <c r="Y321" s="127"/>
      <c r="Z321" s="127"/>
      <c r="AA321" s="127"/>
      <c r="AB321" s="127"/>
      <c r="AC321" s="127"/>
      <c r="AD321" s="127"/>
      <c r="AE321" s="127"/>
      <c r="AF321" s="127"/>
      <c r="AG321" s="127"/>
      <c r="AH321" s="136" t="str">
        <f t="shared" si="69"/>
        <v>RODRIGUEZ</v>
      </c>
      <c r="AI321" s="136" t="str">
        <f t="shared" si="69"/>
        <v>A</v>
      </c>
      <c r="AJ321" s="136" t="str">
        <f t="shared" si="70"/>
        <v>TIME OUT</v>
      </c>
      <c r="AL321" s="136" t="str">
        <f t="shared" si="71"/>
        <v>/28</v>
      </c>
      <c r="AN321" s="2">
        <f t="shared" si="68"/>
        <v>11</v>
      </c>
      <c r="BA321" s="2">
        <f>Disponibili!B321</f>
        <v>0</v>
      </c>
      <c r="BB321" s="2">
        <f>Disponibili!A321</f>
        <v>0</v>
      </c>
      <c r="BE321" s="148">
        <f t="shared" si="76"/>
        <v>0</v>
      </c>
      <c r="BF321" s="148">
        <f t="shared" si="76"/>
        <v>0</v>
      </c>
    </row>
    <row r="322" spans="1:58" x14ac:dyDescent="0.25">
      <c r="A322" s="49"/>
      <c r="B322" s="20"/>
      <c r="C322" s="20"/>
      <c r="D322" s="20"/>
      <c r="E322" s="51"/>
      <c r="G322" s="49"/>
      <c r="H322" s="20"/>
      <c r="I322" s="20"/>
      <c r="J322" s="20"/>
      <c r="K322" s="51"/>
      <c r="M322" s="49"/>
      <c r="N322" s="20"/>
      <c r="O322" s="20"/>
      <c r="P322" s="20"/>
      <c r="Q322" s="51"/>
      <c r="S322" s="49"/>
      <c r="T322" s="20"/>
      <c r="U322" s="20"/>
      <c r="V322" s="20"/>
      <c r="W322" s="51"/>
      <c r="BA322" s="2">
        <f>Disponibili!B322</f>
        <v>0</v>
      </c>
      <c r="BB322" s="2">
        <f>Disponibili!A322</f>
        <v>0</v>
      </c>
      <c r="BE322" s="148"/>
      <c r="BF322" s="148"/>
    </row>
    <row r="323" spans="1:58" x14ac:dyDescent="0.25">
      <c r="A323" s="49"/>
      <c r="B323" s="20"/>
      <c r="C323" s="20"/>
      <c r="D323" s="20"/>
      <c r="E323" s="51"/>
      <c r="G323" s="49"/>
      <c r="H323" s="20"/>
      <c r="I323" s="20"/>
      <c r="J323" s="20"/>
      <c r="K323" s="51"/>
      <c r="M323" s="49"/>
      <c r="N323" s="20"/>
      <c r="O323" s="20"/>
      <c r="P323" s="20"/>
      <c r="Q323" s="51"/>
      <c r="S323" s="49"/>
      <c r="T323" s="20"/>
      <c r="U323" s="20"/>
      <c r="V323" s="20"/>
      <c r="W323" s="51"/>
      <c r="BA323" s="2">
        <f>Disponibili!B323</f>
        <v>0</v>
      </c>
      <c r="BB323" s="2">
        <f>Disponibili!A323</f>
        <v>0</v>
      </c>
      <c r="BE323" s="148">
        <f t="shared" ref="BE323:BF326" si="77">G310</f>
        <v>0</v>
      </c>
      <c r="BF323" s="148">
        <f t="shared" si="77"/>
        <v>0</v>
      </c>
    </row>
    <row r="324" spans="1:58" x14ac:dyDescent="0.25">
      <c r="A324" s="42"/>
      <c r="B324" s="40"/>
      <c r="C324" s="54"/>
      <c r="D324" s="11"/>
      <c r="E324" s="11"/>
      <c r="F324" s="47"/>
      <c r="G324" s="42"/>
      <c r="H324" s="52"/>
      <c r="I324" s="38"/>
      <c r="J324" s="11"/>
      <c r="K324" s="11"/>
      <c r="L324" s="47"/>
      <c r="M324" s="42"/>
      <c r="N324" s="52"/>
      <c r="O324" s="38"/>
      <c r="P324" s="11"/>
      <c r="Q324" s="11"/>
      <c r="R324" s="47"/>
      <c r="S324" s="42"/>
      <c r="T324" s="52"/>
      <c r="U324" s="38"/>
      <c r="V324" s="11"/>
      <c r="AH324" s="65" t="str">
        <f>S81</f>
        <v>MAIGNAN</v>
      </c>
      <c r="AI324" s="65" t="str">
        <f>T81</f>
        <v>P</v>
      </c>
      <c r="AJ324" s="65" t="str">
        <f>S$80</f>
        <v>ZERU TITULI</v>
      </c>
      <c r="AK324" s="65" t="str">
        <f>(1-COUNTIF(AI324:AI350,"P"))&amp;"-"&amp;(8-COUNTIF(AI324:AI350,"D"))&amp;"-"&amp;(8-COUNTIF(AI324:AI350,"C"))&amp;"-"&amp;(5-COUNTIF(AI324:AI350,"A"))</f>
        <v>0-1-1-1</v>
      </c>
      <c r="AL324" s="65" t="str">
        <f>W81</f>
        <v>/27</v>
      </c>
      <c r="AM324" s="128">
        <f>W$116</f>
        <v>224</v>
      </c>
      <c r="AN324" s="2">
        <f>V81</f>
        <v>36</v>
      </c>
      <c r="AO324" s="129">
        <f>AM324+SUM(AN324:AN350)</f>
        <v>452</v>
      </c>
      <c r="AQ324" s="2" t="str">
        <f>IF(LEFT($AK324,1)="0",0,$AP$5)&amp;"-"&amp;IF(MID($AK324,3,1)="0",0,$AP$6)&amp;"-"&amp;IF(MID($AK324,5,1)="0",0,$AP$7)&amp;"-"&amp;IF(MID($AK324,7,1)="0",0,$AP$8)</f>
        <v>0-7-6-3</v>
      </c>
      <c r="BA324" s="2">
        <f>Disponibili!B324</f>
        <v>0</v>
      </c>
      <c r="BB324" s="2">
        <f>Disponibili!A324</f>
        <v>0</v>
      </c>
      <c r="BE324" s="148">
        <f t="shared" si="77"/>
        <v>0</v>
      </c>
      <c r="BF324" s="148">
        <f t="shared" si="77"/>
        <v>0</v>
      </c>
    </row>
    <row r="325" spans="1:58" x14ac:dyDescent="0.25">
      <c r="A325" s="44" t="s">
        <v>601</v>
      </c>
      <c r="B325" s="45"/>
      <c r="C325" s="45"/>
      <c r="D325" s="45" t="s">
        <v>1</v>
      </c>
      <c r="E325" s="46"/>
      <c r="F325" s="47"/>
      <c r="G325" s="44" t="s">
        <v>603</v>
      </c>
      <c r="H325" s="45"/>
      <c r="I325" s="48"/>
      <c r="J325" s="45" t="s">
        <v>1</v>
      </c>
      <c r="K325" s="46"/>
      <c r="L325" s="47"/>
      <c r="M325" s="44" t="s">
        <v>604</v>
      </c>
      <c r="N325" s="45"/>
      <c r="O325" s="48"/>
      <c r="P325" s="45" t="s">
        <v>1</v>
      </c>
      <c r="Q325" s="46"/>
      <c r="R325" s="47"/>
      <c r="S325" s="44" t="s">
        <v>605</v>
      </c>
      <c r="T325" s="45"/>
      <c r="U325" s="48"/>
      <c r="V325" s="45" t="s">
        <v>1</v>
      </c>
      <c r="W325" s="46"/>
      <c r="X325" s="146"/>
      <c r="Y325" s="146"/>
      <c r="Z325" s="146"/>
      <c r="AA325" s="146"/>
      <c r="AB325" s="146"/>
      <c r="AC325" s="146"/>
      <c r="AD325" s="146"/>
      <c r="AE325" s="146"/>
      <c r="AF325" s="146"/>
      <c r="AG325" s="146"/>
      <c r="AN325" s="2">
        <f t="shared" ref="AN325:AN350" si="78">V82</f>
        <v>0</v>
      </c>
      <c r="BA325" s="2">
        <f>Disponibili!B325</f>
        <v>0</v>
      </c>
      <c r="BB325" s="2">
        <f>Disponibili!A325</f>
        <v>0</v>
      </c>
      <c r="BE325" s="148">
        <f t="shared" si="77"/>
        <v>0</v>
      </c>
      <c r="BF325" s="148">
        <f t="shared" si="77"/>
        <v>0</v>
      </c>
    </row>
    <row r="326" spans="1:58" x14ac:dyDescent="0.25">
      <c r="A326" s="53"/>
      <c r="B326" s="19"/>
      <c r="C326" s="19"/>
      <c r="D326" s="21"/>
      <c r="E326" s="51"/>
      <c r="G326" s="53"/>
      <c r="H326" s="19"/>
      <c r="I326" s="19"/>
      <c r="J326" s="21"/>
      <c r="K326" s="51"/>
      <c r="M326" s="49"/>
      <c r="N326" s="20"/>
      <c r="O326" s="20"/>
      <c r="P326" s="20"/>
      <c r="Q326" s="51"/>
      <c r="S326" s="50"/>
      <c r="T326" s="19"/>
      <c r="U326" s="19"/>
      <c r="V326" s="20"/>
      <c r="W326" s="51"/>
      <c r="AN326" s="2">
        <f t="shared" si="78"/>
        <v>0</v>
      </c>
      <c r="BA326" s="2">
        <f>Disponibili!B326</f>
        <v>0</v>
      </c>
      <c r="BB326" s="2">
        <f>Disponibili!A326</f>
        <v>0</v>
      </c>
      <c r="BE326" s="148">
        <f t="shared" si="77"/>
        <v>0</v>
      </c>
      <c r="BF326" s="148">
        <f t="shared" si="77"/>
        <v>0</v>
      </c>
    </row>
    <row r="327" spans="1:58" x14ac:dyDescent="0.25">
      <c r="A327" s="49"/>
      <c r="B327" s="20"/>
      <c r="C327" s="20"/>
      <c r="D327" s="20"/>
      <c r="E327" s="51"/>
      <c r="G327" s="49"/>
      <c r="H327" s="20"/>
      <c r="I327" s="20"/>
      <c r="J327" s="20"/>
      <c r="K327" s="51"/>
      <c r="M327" s="49"/>
      <c r="N327" s="20"/>
      <c r="O327" s="20"/>
      <c r="P327" s="20"/>
      <c r="Q327" s="51"/>
      <c r="S327" s="49"/>
      <c r="T327" s="20"/>
      <c r="U327" s="20"/>
      <c r="V327" s="20"/>
      <c r="W327" s="51"/>
      <c r="AN327" s="2">
        <f t="shared" si="78"/>
        <v>0</v>
      </c>
      <c r="BA327" s="2">
        <f>Disponibili!B327</f>
        <v>0</v>
      </c>
      <c r="BB327" s="2">
        <f>Disponibili!A327</f>
        <v>0</v>
      </c>
      <c r="BE327" s="148">
        <f t="shared" ref="BE327:BF330" si="79">M300</f>
        <v>0</v>
      </c>
      <c r="BF327" s="148">
        <f t="shared" si="79"/>
        <v>0</v>
      </c>
    </row>
    <row r="328" spans="1:58" x14ac:dyDescent="0.25">
      <c r="A328" s="49"/>
      <c r="B328" s="20"/>
      <c r="C328" s="20"/>
      <c r="D328" s="20"/>
      <c r="E328" s="51"/>
      <c r="G328" s="49"/>
      <c r="H328" s="20"/>
      <c r="I328" s="20"/>
      <c r="J328" s="20"/>
      <c r="K328" s="51"/>
      <c r="M328" s="49"/>
      <c r="N328" s="20"/>
      <c r="O328" s="20"/>
      <c r="P328" s="20"/>
      <c r="Q328" s="51"/>
      <c r="S328" s="49"/>
      <c r="T328" s="20"/>
      <c r="U328" s="20"/>
      <c r="V328" s="20"/>
      <c r="W328" s="51"/>
      <c r="AH328" s="65" t="str">
        <f t="shared" ref="AH328:AI350" si="80">S85</f>
        <v>CARACCIOLO</v>
      </c>
      <c r="AI328" s="65" t="str">
        <f t="shared" si="80"/>
        <v>D</v>
      </c>
      <c r="AJ328" s="65" t="str">
        <f t="shared" ref="AJ328:AJ350" si="81">S$80</f>
        <v>ZERU TITULI</v>
      </c>
      <c r="AL328" s="65" t="str">
        <f t="shared" ref="AL328:AL350" si="82">W85</f>
        <v>/28</v>
      </c>
      <c r="AN328" s="2">
        <f t="shared" si="78"/>
        <v>1</v>
      </c>
      <c r="BA328" s="2">
        <f>Disponibili!B328</f>
        <v>0</v>
      </c>
      <c r="BB328" s="2">
        <f>Disponibili!A328</f>
        <v>0</v>
      </c>
      <c r="BE328" s="148">
        <f t="shared" si="79"/>
        <v>0</v>
      </c>
      <c r="BF328" s="148">
        <f t="shared" si="79"/>
        <v>0</v>
      </c>
    </row>
    <row r="329" spans="1:58" x14ac:dyDescent="0.25">
      <c r="A329" s="36"/>
      <c r="B329" s="37"/>
      <c r="C329" s="54"/>
      <c r="D329" s="11"/>
      <c r="E329" s="11"/>
      <c r="F329" s="47"/>
      <c r="G329" s="36"/>
      <c r="H329" s="37"/>
      <c r="I329" s="38"/>
      <c r="J329" s="11"/>
      <c r="K329" s="11"/>
      <c r="L329" s="47"/>
      <c r="M329" s="36"/>
      <c r="N329" s="37"/>
      <c r="O329" s="38"/>
      <c r="P329" s="11"/>
      <c r="R329" s="47"/>
      <c r="S329" s="36"/>
      <c r="T329" s="37"/>
      <c r="U329" s="38"/>
      <c r="V329" s="11"/>
      <c r="AH329" s="65" t="str">
        <f t="shared" si="80"/>
        <v>KELLY</v>
      </c>
      <c r="AI329" s="65" t="str">
        <f t="shared" si="80"/>
        <v>D</v>
      </c>
      <c r="AJ329" s="65" t="str">
        <f t="shared" si="81"/>
        <v>ZERU TITULI</v>
      </c>
      <c r="AL329" s="65" t="str">
        <f t="shared" si="82"/>
        <v>/27</v>
      </c>
      <c r="AN329" s="2">
        <f t="shared" si="78"/>
        <v>1</v>
      </c>
      <c r="BA329" s="2">
        <f>Disponibili!B329</f>
        <v>0</v>
      </c>
      <c r="BB329" s="2">
        <f>Disponibili!A329</f>
        <v>0</v>
      </c>
      <c r="BE329" s="148">
        <f t="shared" si="79"/>
        <v>0</v>
      </c>
      <c r="BF329" s="148">
        <f t="shared" si="79"/>
        <v>0</v>
      </c>
    </row>
    <row r="330" spans="1:58" x14ac:dyDescent="0.25">
      <c r="A330" s="44" t="s">
        <v>606</v>
      </c>
      <c r="B330" s="45"/>
      <c r="C330" s="45"/>
      <c r="D330" s="45" t="s">
        <v>1</v>
      </c>
      <c r="E330" s="46"/>
      <c r="F330" s="47"/>
      <c r="G330" s="44" t="s">
        <v>607</v>
      </c>
      <c r="H330" s="45"/>
      <c r="I330" s="48"/>
      <c r="J330" s="45" t="s">
        <v>1</v>
      </c>
      <c r="K330" s="46"/>
      <c r="L330" s="47"/>
      <c r="M330" s="44" t="s">
        <v>608</v>
      </c>
      <c r="N330" s="45"/>
      <c r="O330" s="48"/>
      <c r="P330" s="45" t="s">
        <v>1</v>
      </c>
      <c r="Q330" s="46"/>
      <c r="R330" s="47"/>
      <c r="S330" s="44" t="s">
        <v>609</v>
      </c>
      <c r="T330" s="45"/>
      <c r="U330" s="48"/>
      <c r="V330" s="45" t="s">
        <v>1</v>
      </c>
      <c r="W330" s="46"/>
      <c r="X330" s="146"/>
      <c r="Y330" s="146"/>
      <c r="Z330" s="146"/>
      <c r="AA330" s="146"/>
      <c r="AB330" s="146"/>
      <c r="AC330" s="146"/>
      <c r="AD330" s="146"/>
      <c r="AE330" s="146"/>
      <c r="AF330" s="146"/>
      <c r="AG330" s="146"/>
      <c r="AH330" s="65" t="str">
        <f t="shared" si="80"/>
        <v>RRAHMANI</v>
      </c>
      <c r="AI330" s="65" t="str">
        <f t="shared" si="80"/>
        <v>D</v>
      </c>
      <c r="AJ330" s="65" t="str">
        <f t="shared" si="81"/>
        <v>ZERU TITULI</v>
      </c>
      <c r="AL330" s="65" t="str">
        <f t="shared" si="82"/>
        <v>/27</v>
      </c>
      <c r="AN330" s="2">
        <f t="shared" si="78"/>
        <v>7</v>
      </c>
      <c r="BA330" s="2">
        <f>Disponibili!B330</f>
        <v>0</v>
      </c>
      <c r="BB330" s="2">
        <f>Disponibili!A330</f>
        <v>0</v>
      </c>
      <c r="BE330" s="148">
        <f t="shared" si="79"/>
        <v>0</v>
      </c>
      <c r="BF330" s="148">
        <f t="shared" si="79"/>
        <v>0</v>
      </c>
    </row>
    <row r="331" spans="1:58" x14ac:dyDescent="0.25">
      <c r="A331" s="49"/>
      <c r="B331" s="20"/>
      <c r="C331" s="20"/>
      <c r="D331" s="20"/>
      <c r="E331" s="51"/>
      <c r="G331" s="50"/>
      <c r="H331" s="19"/>
      <c r="I331" s="19"/>
      <c r="J331" s="20"/>
      <c r="K331" s="51"/>
      <c r="M331" s="49"/>
      <c r="N331" s="20"/>
      <c r="O331" s="20"/>
      <c r="P331" s="20"/>
      <c r="Q331" s="51"/>
      <c r="S331" s="50"/>
      <c r="T331" s="19"/>
      <c r="U331" s="19"/>
      <c r="V331" s="20"/>
      <c r="W331" s="51"/>
      <c r="X331" s="127"/>
      <c r="Y331" s="127"/>
      <c r="Z331" s="127"/>
      <c r="AA331" s="127"/>
      <c r="AB331" s="127"/>
      <c r="AC331" s="127"/>
      <c r="AD331" s="127"/>
      <c r="AE331" s="127"/>
      <c r="AF331" s="127"/>
      <c r="AG331" s="127"/>
      <c r="AH331" s="65" t="str">
        <f t="shared" si="80"/>
        <v>SCALVINI</v>
      </c>
      <c r="AI331" s="65" t="str">
        <f t="shared" si="80"/>
        <v>D</v>
      </c>
      <c r="AJ331" s="65" t="str">
        <f t="shared" si="81"/>
        <v>ZERU TITULI</v>
      </c>
      <c r="AL331" s="65" t="str">
        <f t="shared" si="82"/>
        <v>/27</v>
      </c>
      <c r="AN331" s="2">
        <f t="shared" si="78"/>
        <v>1</v>
      </c>
      <c r="BA331" s="2">
        <f>Disponibili!B331</f>
        <v>0</v>
      </c>
      <c r="BB331" s="2">
        <f>Disponibili!A331</f>
        <v>0</v>
      </c>
      <c r="BE331" s="148"/>
      <c r="BF331" s="148"/>
    </row>
    <row r="332" spans="1:58" x14ac:dyDescent="0.25">
      <c r="A332" s="49"/>
      <c r="B332" s="20"/>
      <c r="C332" s="20"/>
      <c r="D332" s="20"/>
      <c r="E332" s="51"/>
      <c r="G332" s="49"/>
      <c r="H332" s="20"/>
      <c r="I332" s="20"/>
      <c r="J332" s="20"/>
      <c r="K332" s="51"/>
      <c r="M332" s="49"/>
      <c r="N332" s="20"/>
      <c r="O332" s="20"/>
      <c r="P332" s="20"/>
      <c r="Q332" s="51"/>
      <c r="S332" s="49"/>
      <c r="T332" s="20"/>
      <c r="U332" s="20"/>
      <c r="V332" s="20"/>
      <c r="W332" s="51"/>
      <c r="AH332" s="65" t="str">
        <f t="shared" si="80"/>
        <v>TOMORI</v>
      </c>
      <c r="AI332" s="65" t="str">
        <f t="shared" si="80"/>
        <v>D</v>
      </c>
      <c r="AJ332" s="65" t="str">
        <f t="shared" si="81"/>
        <v>ZERU TITULI</v>
      </c>
      <c r="AL332" s="65" t="str">
        <f t="shared" si="82"/>
        <v>/28</v>
      </c>
      <c r="AN332" s="2">
        <f t="shared" si="78"/>
        <v>3</v>
      </c>
      <c r="BA332" s="2">
        <f>Disponibili!B332</f>
        <v>0</v>
      </c>
      <c r="BB332" s="2">
        <f>Disponibili!A332</f>
        <v>0</v>
      </c>
      <c r="BE332" s="148">
        <f t="shared" ref="BE332:BF335" si="83">M305</f>
        <v>0</v>
      </c>
      <c r="BF332" s="148">
        <f t="shared" si="83"/>
        <v>0</v>
      </c>
    </row>
    <row r="333" spans="1:58" x14ac:dyDescent="0.25">
      <c r="A333" s="49"/>
      <c r="B333" s="20"/>
      <c r="C333" s="20"/>
      <c r="D333" s="20"/>
      <c r="E333" s="51"/>
      <c r="G333" s="49"/>
      <c r="H333" s="20"/>
      <c r="I333" s="20"/>
      <c r="J333" s="20"/>
      <c r="K333" s="51"/>
      <c r="M333" s="49"/>
      <c r="N333" s="20"/>
      <c r="O333" s="20"/>
      <c r="P333" s="20"/>
      <c r="Q333" s="51"/>
      <c r="S333" s="49"/>
      <c r="T333" s="20"/>
      <c r="U333" s="20"/>
      <c r="V333" s="20"/>
      <c r="W333" s="51"/>
      <c r="AH333" s="65" t="str">
        <f t="shared" si="80"/>
        <v>VALERI</v>
      </c>
      <c r="AI333" s="65" t="str">
        <f t="shared" si="80"/>
        <v>D</v>
      </c>
      <c r="AJ333" s="65" t="str">
        <f t="shared" si="81"/>
        <v>ZERU TITULI</v>
      </c>
      <c r="AL333" s="65" t="str">
        <f t="shared" si="82"/>
        <v>/27</v>
      </c>
      <c r="AN333" s="2">
        <f t="shared" si="78"/>
        <v>1</v>
      </c>
      <c r="BA333" s="2">
        <f>Disponibili!B333</f>
        <v>0</v>
      </c>
      <c r="BB333" s="2">
        <f>Disponibili!A333</f>
        <v>0</v>
      </c>
      <c r="BE333" s="148">
        <f t="shared" si="83"/>
        <v>0</v>
      </c>
      <c r="BF333" s="148">
        <f t="shared" si="83"/>
        <v>0</v>
      </c>
    </row>
    <row r="334" spans="1:58" x14ac:dyDescent="0.25">
      <c r="A334" s="36"/>
      <c r="B334" s="37"/>
      <c r="C334" s="54"/>
      <c r="G334" s="36"/>
      <c r="H334" s="37"/>
      <c r="I334" s="38"/>
      <c r="M334" s="36"/>
      <c r="N334" s="37"/>
      <c r="O334" s="38"/>
      <c r="S334" s="36"/>
      <c r="T334" s="37"/>
      <c r="U334" s="38"/>
      <c r="AH334" s="65" t="str">
        <f t="shared" si="80"/>
        <v>VITIK</v>
      </c>
      <c r="AI334" s="65" t="str">
        <f t="shared" si="80"/>
        <v>D</v>
      </c>
      <c r="AJ334" s="65" t="str">
        <f t="shared" si="81"/>
        <v>ZERU TITULI</v>
      </c>
      <c r="AL334" s="65" t="str">
        <f t="shared" si="82"/>
        <v>/28</v>
      </c>
      <c r="AN334" s="2">
        <f t="shared" si="78"/>
        <v>3</v>
      </c>
      <c r="BA334" s="2">
        <f>Disponibili!B334</f>
        <v>0</v>
      </c>
      <c r="BB334" s="2">
        <f>Disponibili!A334</f>
        <v>0</v>
      </c>
      <c r="BE334" s="148">
        <f t="shared" si="83"/>
        <v>0</v>
      </c>
      <c r="BF334" s="148">
        <f t="shared" si="83"/>
        <v>0</v>
      </c>
    </row>
    <row r="335" spans="1:58" x14ac:dyDescent="0.25">
      <c r="A335" s="36"/>
      <c r="B335" s="37"/>
      <c r="C335" s="38"/>
      <c r="G335" s="36"/>
      <c r="H335" s="37"/>
      <c r="I335" s="38"/>
      <c r="M335" s="36"/>
      <c r="N335" s="37"/>
      <c r="O335" s="38"/>
      <c r="S335" s="36"/>
      <c r="T335" s="37"/>
      <c r="U335" s="38"/>
      <c r="AH335" s="65">
        <f t="shared" si="80"/>
        <v>0</v>
      </c>
      <c r="AI335" s="65" t="str">
        <f t="shared" si="80"/>
        <v/>
      </c>
      <c r="AJ335" s="65" t="str">
        <f t="shared" si="81"/>
        <v>ZERU TITULI</v>
      </c>
      <c r="AL335" s="65">
        <f t="shared" si="82"/>
        <v>0</v>
      </c>
      <c r="AN335" s="2">
        <f t="shared" si="78"/>
        <v>0</v>
      </c>
      <c r="BA335" s="2">
        <f>Disponibili!B335</f>
        <v>0</v>
      </c>
      <c r="BB335" s="2">
        <f>Disponibili!A335</f>
        <v>0</v>
      </c>
      <c r="BE335" s="148">
        <f t="shared" si="83"/>
        <v>0</v>
      </c>
      <c r="BF335" s="148">
        <f t="shared" si="83"/>
        <v>0</v>
      </c>
    </row>
    <row r="336" spans="1:58" x14ac:dyDescent="0.25">
      <c r="A336" s="36"/>
      <c r="B336" s="37"/>
      <c r="C336" s="38"/>
      <c r="G336" s="36"/>
      <c r="H336" s="37"/>
      <c r="I336" s="38"/>
      <c r="M336" s="36"/>
      <c r="N336" s="37"/>
      <c r="O336" s="38"/>
      <c r="S336" s="36"/>
      <c r="T336" s="37"/>
      <c r="U336" s="38"/>
      <c r="AN336" s="2" t="str">
        <f t="shared" si="78"/>
        <v/>
      </c>
      <c r="BA336" s="2">
        <f>Disponibili!B336</f>
        <v>0</v>
      </c>
      <c r="BB336" s="2">
        <f>Disponibili!A336</f>
        <v>0</v>
      </c>
      <c r="BE336" s="148"/>
      <c r="BF336" s="148"/>
    </row>
    <row r="337" spans="1:58" x14ac:dyDescent="0.25">
      <c r="A337" s="36"/>
      <c r="B337" s="37"/>
      <c r="C337" s="38"/>
      <c r="G337" s="36"/>
      <c r="H337" s="37"/>
      <c r="I337" s="38"/>
      <c r="M337" s="36"/>
      <c r="N337" s="37"/>
      <c r="O337" s="38"/>
      <c r="S337" s="36"/>
      <c r="T337" s="37"/>
      <c r="U337" s="38"/>
      <c r="AH337" s="65" t="str">
        <f t="shared" si="80"/>
        <v>CALHANOGLU</v>
      </c>
      <c r="AI337" s="65" t="str">
        <f t="shared" si="80"/>
        <v>C</v>
      </c>
      <c r="AJ337" s="65" t="str">
        <f t="shared" si="81"/>
        <v>ZERU TITULI</v>
      </c>
      <c r="AL337" s="65" t="str">
        <f t="shared" si="82"/>
        <v>/28</v>
      </c>
      <c r="AN337" s="2">
        <f t="shared" si="78"/>
        <v>51</v>
      </c>
      <c r="BA337" s="2">
        <f>Disponibili!B337</f>
        <v>0</v>
      </c>
      <c r="BB337" s="2">
        <f>Disponibili!A337</f>
        <v>0</v>
      </c>
      <c r="BE337" s="148">
        <f t="shared" ref="BE337:BF340" si="84">M310</f>
        <v>0</v>
      </c>
      <c r="BF337" s="148">
        <f t="shared" si="84"/>
        <v>0</v>
      </c>
    </row>
    <row r="338" spans="1:58" x14ac:dyDescent="0.25">
      <c r="A338" s="37"/>
      <c r="B338" s="37"/>
      <c r="C338" s="38"/>
      <c r="G338" s="37"/>
      <c r="H338" s="37"/>
      <c r="I338" s="38"/>
      <c r="M338" s="37"/>
      <c r="N338" s="37"/>
      <c r="O338" s="38"/>
      <c r="S338" s="37"/>
      <c r="T338" s="37"/>
      <c r="U338" s="38"/>
      <c r="AH338" s="65" t="str">
        <f t="shared" si="80"/>
        <v>FABBIAN</v>
      </c>
      <c r="AI338" s="65" t="str">
        <f t="shared" si="80"/>
        <v>C</v>
      </c>
      <c r="AJ338" s="65" t="str">
        <f t="shared" si="81"/>
        <v>ZERU TITULI</v>
      </c>
      <c r="AL338" s="65" t="str">
        <f t="shared" si="82"/>
        <v>/28</v>
      </c>
      <c r="AN338" s="2">
        <f t="shared" si="78"/>
        <v>1</v>
      </c>
      <c r="BA338" s="2">
        <f>Disponibili!B338</f>
        <v>0</v>
      </c>
      <c r="BB338" s="2">
        <f>Disponibili!A338</f>
        <v>0</v>
      </c>
      <c r="BE338" s="148">
        <f t="shared" si="84"/>
        <v>0</v>
      </c>
      <c r="BF338" s="148">
        <f t="shared" si="84"/>
        <v>0</v>
      </c>
    </row>
    <row r="339" spans="1:58" x14ac:dyDescent="0.25">
      <c r="A339" s="58"/>
      <c r="B339" s="59"/>
      <c r="C339" s="54"/>
      <c r="D339" s="59"/>
      <c r="E339" s="59"/>
      <c r="F339" s="60"/>
      <c r="G339" s="58"/>
      <c r="H339" s="59"/>
      <c r="I339" s="38"/>
      <c r="J339" s="59"/>
      <c r="K339" s="59"/>
      <c r="L339" s="60"/>
      <c r="M339" s="58"/>
      <c r="N339" s="59"/>
      <c r="O339" s="38"/>
      <c r="P339" s="59"/>
      <c r="Q339" s="59"/>
      <c r="R339" s="60"/>
      <c r="S339" s="58"/>
      <c r="T339" s="59"/>
      <c r="U339" s="38"/>
      <c r="V339" s="59"/>
      <c r="W339" s="5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65" t="str">
        <f t="shared" si="80"/>
        <v>MILLER</v>
      </c>
      <c r="AI339" s="65" t="str">
        <f t="shared" si="80"/>
        <v>C</v>
      </c>
      <c r="AJ339" s="65" t="str">
        <f t="shared" si="81"/>
        <v>ZERU TITULI</v>
      </c>
      <c r="AL339" s="65" t="str">
        <f t="shared" si="82"/>
        <v>/28</v>
      </c>
      <c r="AN339" s="2">
        <f t="shared" si="78"/>
        <v>1</v>
      </c>
      <c r="BA339" s="2">
        <f>Disponibili!B339</f>
        <v>0</v>
      </c>
      <c r="BB339" s="2">
        <f>Disponibili!A339</f>
        <v>0</v>
      </c>
      <c r="BE339" s="148">
        <f t="shared" si="84"/>
        <v>0</v>
      </c>
      <c r="BF339" s="148">
        <f t="shared" si="84"/>
        <v>0</v>
      </c>
    </row>
    <row r="340" spans="1:58" x14ac:dyDescent="0.25">
      <c r="A340" s="43" t="s">
        <v>17</v>
      </c>
      <c r="G340" s="15"/>
      <c r="M340" s="15"/>
      <c r="S340" s="15"/>
      <c r="AH340" s="65" t="str">
        <f t="shared" si="80"/>
        <v>ODGAARD</v>
      </c>
      <c r="AI340" s="65" t="str">
        <f t="shared" si="80"/>
        <v>C</v>
      </c>
      <c r="AJ340" s="65" t="str">
        <f t="shared" si="81"/>
        <v>ZERU TITULI</v>
      </c>
      <c r="AL340" s="65" t="str">
        <f t="shared" si="82"/>
        <v>/27</v>
      </c>
      <c r="AN340" s="2">
        <f t="shared" si="78"/>
        <v>1</v>
      </c>
      <c r="BA340" s="2">
        <f>Disponibili!B340</f>
        <v>0</v>
      </c>
      <c r="BB340" s="2">
        <f>Disponibili!A340</f>
        <v>0</v>
      </c>
      <c r="BE340" s="148">
        <f t="shared" si="84"/>
        <v>0</v>
      </c>
      <c r="BF340" s="148">
        <f t="shared" si="84"/>
        <v>0</v>
      </c>
    </row>
    <row r="341" spans="1:58" x14ac:dyDescent="0.25">
      <c r="A341" s="44" t="s">
        <v>598</v>
      </c>
      <c r="B341" s="45"/>
      <c r="C341" s="45"/>
      <c r="D341" s="45" t="s">
        <v>18</v>
      </c>
      <c r="E341" s="46"/>
      <c r="F341" s="47"/>
      <c r="G341" s="44" t="s">
        <v>621</v>
      </c>
      <c r="H341" s="45"/>
      <c r="I341" s="48"/>
      <c r="J341" s="45" t="s">
        <v>18</v>
      </c>
      <c r="K341" s="46"/>
      <c r="L341" s="47"/>
      <c r="M341" s="44" t="s">
        <v>599</v>
      </c>
      <c r="N341" s="45"/>
      <c r="O341" s="48"/>
      <c r="P341" s="45" t="s">
        <v>18</v>
      </c>
      <c r="Q341" s="46"/>
      <c r="R341" s="47"/>
      <c r="S341" s="44" t="s">
        <v>600</v>
      </c>
      <c r="T341" s="45"/>
      <c r="U341" s="48"/>
      <c r="V341" s="45" t="s">
        <v>18</v>
      </c>
      <c r="W341" s="46"/>
      <c r="X341" s="146"/>
      <c r="Y341" s="146"/>
      <c r="Z341" s="146"/>
      <c r="AA341" s="146"/>
      <c r="AB341" s="146"/>
      <c r="AC341" s="146"/>
      <c r="AD341" s="146"/>
      <c r="AE341" s="146"/>
      <c r="AF341" s="146"/>
      <c r="AG341" s="146"/>
      <c r="AH341" s="65" t="str">
        <f t="shared" si="80"/>
        <v>PIEROTTI</v>
      </c>
      <c r="AI341" s="65" t="str">
        <f t="shared" si="80"/>
        <v>C</v>
      </c>
      <c r="AJ341" s="65" t="str">
        <f t="shared" si="81"/>
        <v>ZERU TITULI</v>
      </c>
      <c r="AL341" s="65" t="str">
        <f t="shared" si="82"/>
        <v>/28</v>
      </c>
      <c r="AN341" s="2">
        <f t="shared" si="78"/>
        <v>1</v>
      </c>
      <c r="BA341" s="2">
        <f>Disponibili!B341</f>
        <v>0</v>
      </c>
      <c r="BB341" s="2">
        <f>Disponibili!A341</f>
        <v>0</v>
      </c>
      <c r="BE341" s="148"/>
      <c r="BF341" s="148"/>
    </row>
    <row r="342" spans="1:58" x14ac:dyDescent="0.25">
      <c r="A342" s="49"/>
      <c r="B342" s="20"/>
      <c r="C342" s="20"/>
      <c r="D342" s="20"/>
      <c r="E342" s="51"/>
      <c r="G342" s="49"/>
      <c r="H342" s="20"/>
      <c r="I342" s="20"/>
      <c r="J342" s="20"/>
      <c r="K342" s="51"/>
      <c r="M342" s="49"/>
      <c r="N342" s="20"/>
      <c r="O342" s="20"/>
      <c r="P342" s="20"/>
      <c r="Q342" s="51"/>
      <c r="S342" s="49"/>
      <c r="T342" s="20"/>
      <c r="U342" s="20"/>
      <c r="V342" s="20"/>
      <c r="W342" s="51"/>
      <c r="AH342" s="65" t="str">
        <f t="shared" si="80"/>
        <v>THORSTVEDT</v>
      </c>
      <c r="AI342" s="65" t="str">
        <f t="shared" si="80"/>
        <v>C</v>
      </c>
      <c r="AJ342" s="65" t="str">
        <f t="shared" si="81"/>
        <v>ZERU TITULI</v>
      </c>
      <c r="AL342" s="65" t="str">
        <f t="shared" si="82"/>
        <v>/28</v>
      </c>
      <c r="AM342" s="128"/>
      <c r="AN342" s="2">
        <f t="shared" si="78"/>
        <v>5</v>
      </c>
      <c r="BA342" s="2">
        <f>Disponibili!B342</f>
        <v>0</v>
      </c>
      <c r="BB342" s="2">
        <f>Disponibili!A342</f>
        <v>0</v>
      </c>
      <c r="BE342" s="148">
        <f t="shared" ref="BE342:BF345" si="85">S300</f>
        <v>0</v>
      </c>
      <c r="BF342" s="148">
        <f t="shared" si="85"/>
        <v>0</v>
      </c>
    </row>
    <row r="343" spans="1:58" x14ac:dyDescent="0.25">
      <c r="A343" s="49"/>
      <c r="B343" s="20"/>
      <c r="C343" s="20"/>
      <c r="D343" s="20"/>
      <c r="E343" s="51"/>
      <c r="G343" s="49"/>
      <c r="H343" s="20"/>
      <c r="I343" s="20"/>
      <c r="J343" s="20"/>
      <c r="K343" s="51"/>
      <c r="M343" s="49"/>
      <c r="N343" s="20"/>
      <c r="O343" s="20"/>
      <c r="P343" s="20"/>
      <c r="Q343" s="51"/>
      <c r="S343" s="49"/>
      <c r="T343" s="20"/>
      <c r="U343" s="20"/>
      <c r="V343" s="20"/>
      <c r="W343" s="51"/>
      <c r="AH343" s="65" t="str">
        <f t="shared" si="80"/>
        <v>TRAMONI</v>
      </c>
      <c r="AI343" s="65" t="str">
        <f t="shared" si="80"/>
        <v>C</v>
      </c>
      <c r="AJ343" s="65" t="str">
        <f t="shared" si="81"/>
        <v>ZERU TITULI</v>
      </c>
      <c r="AL343" s="65" t="str">
        <f t="shared" si="82"/>
        <v>/28</v>
      </c>
      <c r="AN343" s="2">
        <f t="shared" si="78"/>
        <v>8</v>
      </c>
      <c r="BA343" s="2">
        <f>Disponibili!B343</f>
        <v>0</v>
      </c>
      <c r="BB343" s="2">
        <f>Disponibili!A343</f>
        <v>0</v>
      </c>
      <c r="BE343" s="148">
        <f t="shared" si="85"/>
        <v>0</v>
      </c>
      <c r="BF343" s="148">
        <f t="shared" si="85"/>
        <v>0</v>
      </c>
    </row>
    <row r="344" spans="1:58" x14ac:dyDescent="0.25">
      <c r="A344" s="49"/>
      <c r="B344" s="20"/>
      <c r="C344" s="20"/>
      <c r="D344" s="20"/>
      <c r="E344" s="51"/>
      <c r="G344" s="49"/>
      <c r="H344" s="20"/>
      <c r="I344" s="20"/>
      <c r="J344" s="20"/>
      <c r="K344" s="51"/>
      <c r="M344" s="49"/>
      <c r="N344" s="20"/>
      <c r="O344" s="20"/>
      <c r="P344" s="20"/>
      <c r="Q344" s="51"/>
      <c r="S344" s="49"/>
      <c r="T344" s="20"/>
      <c r="U344" s="20"/>
      <c r="V344" s="20"/>
      <c r="W344" s="51"/>
      <c r="AH344" s="65">
        <f t="shared" si="80"/>
        <v>0</v>
      </c>
      <c r="AI344" s="65" t="str">
        <f t="shared" si="80"/>
        <v/>
      </c>
      <c r="AJ344" s="65" t="str">
        <f t="shared" si="81"/>
        <v>ZERU TITULI</v>
      </c>
      <c r="AL344" s="65">
        <f t="shared" si="82"/>
        <v>0</v>
      </c>
      <c r="AN344" s="2">
        <f t="shared" si="78"/>
        <v>0</v>
      </c>
      <c r="BA344" s="2">
        <f>Disponibili!B344</f>
        <v>0</v>
      </c>
      <c r="BB344" s="2">
        <f>Disponibili!A344</f>
        <v>0</v>
      </c>
      <c r="BE344" s="148">
        <f t="shared" si="85"/>
        <v>0</v>
      </c>
      <c r="BF344" s="148">
        <f t="shared" si="85"/>
        <v>0</v>
      </c>
    </row>
    <row r="345" spans="1:58" x14ac:dyDescent="0.25">
      <c r="A345" s="49"/>
      <c r="B345" s="20"/>
      <c r="C345" s="20"/>
      <c r="D345" s="20"/>
      <c r="E345" s="51"/>
      <c r="G345" s="49"/>
      <c r="H345" s="20"/>
      <c r="I345" s="20"/>
      <c r="J345" s="20"/>
      <c r="K345" s="51"/>
      <c r="M345" s="49"/>
      <c r="N345" s="20"/>
      <c r="O345" s="20"/>
      <c r="P345" s="20"/>
      <c r="Q345" s="51"/>
      <c r="S345" s="49"/>
      <c r="T345" s="20"/>
      <c r="U345" s="20"/>
      <c r="V345" s="20"/>
      <c r="W345" s="51"/>
      <c r="AN345" s="2">
        <f t="shared" si="78"/>
        <v>0</v>
      </c>
      <c r="BA345" s="2">
        <f>Disponibili!B345</f>
        <v>0</v>
      </c>
      <c r="BB345" s="2">
        <f>Disponibili!A345</f>
        <v>0</v>
      </c>
      <c r="BE345" s="148">
        <f t="shared" si="85"/>
        <v>0</v>
      </c>
      <c r="BF345" s="148">
        <f t="shared" si="85"/>
        <v>0</v>
      </c>
    </row>
    <row r="346" spans="1:58" x14ac:dyDescent="0.25">
      <c r="A346" s="49"/>
      <c r="B346" s="20"/>
      <c r="C346" s="20"/>
      <c r="D346" s="20"/>
      <c r="E346" s="51"/>
      <c r="G346" s="49"/>
      <c r="H346" s="20"/>
      <c r="I346" s="20"/>
      <c r="J346" s="20"/>
      <c r="K346" s="51"/>
      <c r="M346" s="49"/>
      <c r="N346" s="20"/>
      <c r="O346" s="20"/>
      <c r="P346" s="20"/>
      <c r="Q346" s="51"/>
      <c r="S346" s="49"/>
      <c r="T346" s="20"/>
      <c r="U346" s="20"/>
      <c r="V346" s="20"/>
      <c r="W346" s="51"/>
      <c r="AH346" s="65" t="str">
        <f t="shared" si="80"/>
        <v>BERARDI</v>
      </c>
      <c r="AI346" s="65" t="str">
        <f t="shared" si="80"/>
        <v>A</v>
      </c>
      <c r="AJ346" s="65" t="str">
        <f t="shared" si="81"/>
        <v>ZERU TITULI</v>
      </c>
      <c r="AL346" s="65" t="str">
        <f t="shared" si="82"/>
        <v>/28</v>
      </c>
      <c r="AN346" s="2">
        <f t="shared" si="78"/>
        <v>52</v>
      </c>
      <c r="BA346" s="2">
        <f>Disponibili!B346</f>
        <v>0</v>
      </c>
      <c r="BB346" s="2">
        <f>Disponibili!A346</f>
        <v>0</v>
      </c>
      <c r="BE346" s="148"/>
      <c r="BF346" s="148"/>
    </row>
    <row r="347" spans="1:58" x14ac:dyDescent="0.25">
      <c r="A347" s="49"/>
      <c r="B347" s="20"/>
      <c r="C347" s="20"/>
      <c r="D347" s="20"/>
      <c r="E347" s="51"/>
      <c r="G347" s="49"/>
      <c r="H347" s="20"/>
      <c r="I347" s="20"/>
      <c r="J347" s="20"/>
      <c r="K347" s="51"/>
      <c r="M347" s="49"/>
      <c r="N347" s="20"/>
      <c r="O347" s="20"/>
      <c r="P347" s="20"/>
      <c r="Q347" s="51"/>
      <c r="S347" s="49"/>
      <c r="T347" s="20"/>
      <c r="U347" s="20"/>
      <c r="V347" s="20"/>
      <c r="W347" s="51"/>
      <c r="AH347" s="65" t="str">
        <f t="shared" si="80"/>
        <v>KULENOVIC</v>
      </c>
      <c r="AI347" s="65" t="str">
        <f t="shared" si="80"/>
        <v>A</v>
      </c>
      <c r="AJ347" s="65" t="str">
        <f t="shared" si="81"/>
        <v>ZERU TITULI</v>
      </c>
      <c r="AL347" s="65" t="str">
        <f t="shared" si="82"/>
        <v>/28</v>
      </c>
      <c r="AN347" s="2">
        <f t="shared" si="78"/>
        <v>2</v>
      </c>
      <c r="BA347" s="2">
        <f>Disponibili!B347</f>
        <v>0</v>
      </c>
      <c r="BB347" s="2">
        <f>Disponibili!A347</f>
        <v>0</v>
      </c>
      <c r="BE347" s="148">
        <f t="shared" ref="BE347:BF350" si="86">S305</f>
        <v>0</v>
      </c>
      <c r="BF347" s="148">
        <f t="shared" si="86"/>
        <v>0</v>
      </c>
    </row>
    <row r="348" spans="1:58" x14ac:dyDescent="0.25">
      <c r="A348" s="49"/>
      <c r="B348" s="20"/>
      <c r="C348" s="20"/>
      <c r="D348" s="20"/>
      <c r="E348" s="51"/>
      <c r="G348" s="49"/>
      <c r="H348" s="20"/>
      <c r="I348" s="20"/>
      <c r="J348" s="20"/>
      <c r="K348" s="51"/>
      <c r="M348" s="49"/>
      <c r="N348" s="20"/>
      <c r="O348" s="20"/>
      <c r="P348" s="20"/>
      <c r="Q348" s="51"/>
      <c r="S348" s="49"/>
      <c r="T348" s="20"/>
      <c r="U348" s="20"/>
      <c r="V348" s="20"/>
      <c r="W348" s="51"/>
      <c r="AH348" s="65" t="str">
        <f t="shared" si="80"/>
        <v>SOULE'</v>
      </c>
      <c r="AI348" s="65" t="str">
        <f t="shared" si="80"/>
        <v>A</v>
      </c>
      <c r="AJ348" s="65" t="str">
        <f t="shared" si="81"/>
        <v>ZERU TITULI</v>
      </c>
      <c r="AL348" s="65" t="str">
        <f t="shared" si="82"/>
        <v>/27</v>
      </c>
      <c r="AN348" s="2">
        <f t="shared" si="78"/>
        <v>11</v>
      </c>
      <c r="BA348" s="2">
        <f>Disponibili!B348</f>
        <v>0</v>
      </c>
      <c r="BB348" s="2">
        <f>Disponibili!A348</f>
        <v>0</v>
      </c>
      <c r="BE348" s="148">
        <f t="shared" si="86"/>
        <v>0</v>
      </c>
      <c r="BF348" s="148">
        <f t="shared" si="86"/>
        <v>0</v>
      </c>
    </row>
    <row r="349" spans="1:58" x14ac:dyDescent="0.25">
      <c r="A349" s="49"/>
      <c r="B349" s="20"/>
      <c r="C349" s="20"/>
      <c r="D349" s="20"/>
      <c r="E349" s="51"/>
      <c r="G349" s="49"/>
      <c r="H349" s="20"/>
      <c r="I349" s="20"/>
      <c r="J349" s="20"/>
      <c r="K349" s="51"/>
      <c r="M349" s="49"/>
      <c r="N349" s="20"/>
      <c r="O349" s="20"/>
      <c r="P349" s="20"/>
      <c r="Q349" s="51"/>
      <c r="S349" s="49"/>
      <c r="T349" s="20"/>
      <c r="U349" s="20"/>
      <c r="V349" s="20"/>
      <c r="W349" s="51"/>
      <c r="AH349" s="65" t="str">
        <f t="shared" si="80"/>
        <v>VARDY</v>
      </c>
      <c r="AI349" s="65" t="str">
        <f t="shared" si="80"/>
        <v>A</v>
      </c>
      <c r="AJ349" s="65" t="str">
        <f t="shared" si="81"/>
        <v>ZERU TITULI</v>
      </c>
      <c r="AL349" s="65" t="str">
        <f t="shared" si="82"/>
        <v>/28</v>
      </c>
      <c r="AN349" s="2">
        <f t="shared" si="78"/>
        <v>42</v>
      </c>
      <c r="BA349" s="2">
        <f>Disponibili!B349</f>
        <v>0</v>
      </c>
      <c r="BB349" s="2">
        <f>Disponibili!A349</f>
        <v>0</v>
      </c>
      <c r="BE349" s="148">
        <f t="shared" si="86"/>
        <v>0</v>
      </c>
      <c r="BF349" s="148">
        <f t="shared" si="86"/>
        <v>0</v>
      </c>
    </row>
    <row r="350" spans="1:58" ht="13" thickBot="1" x14ac:dyDescent="0.3">
      <c r="A350" s="42"/>
      <c r="B350" s="40"/>
      <c r="C350" s="54"/>
      <c r="D350" s="11"/>
      <c r="E350" s="11"/>
      <c r="F350" s="47"/>
      <c r="G350" s="42"/>
      <c r="H350" s="52"/>
      <c r="I350" s="38"/>
      <c r="J350" s="11"/>
      <c r="K350" s="11"/>
      <c r="L350" s="47"/>
      <c r="M350" s="42"/>
      <c r="N350" s="52"/>
      <c r="O350" s="38"/>
      <c r="P350" s="11"/>
      <c r="Q350" s="11"/>
      <c r="R350" s="47"/>
      <c r="S350" s="42"/>
      <c r="T350" s="52"/>
      <c r="U350" s="38"/>
      <c r="V350" s="11"/>
      <c r="AH350" s="135">
        <f t="shared" si="80"/>
        <v>0</v>
      </c>
      <c r="AI350" s="135" t="str">
        <f t="shared" si="80"/>
        <v/>
      </c>
      <c r="AJ350" s="136" t="str">
        <f t="shared" si="81"/>
        <v>ZERU TITULI</v>
      </c>
      <c r="AL350" s="135">
        <f t="shared" si="82"/>
        <v>0</v>
      </c>
      <c r="AN350" s="2">
        <f t="shared" si="78"/>
        <v>0</v>
      </c>
      <c r="BA350" s="2">
        <f>Disponibili!B350</f>
        <v>0</v>
      </c>
      <c r="BB350" s="2">
        <f>Disponibili!A350</f>
        <v>0</v>
      </c>
      <c r="BE350" s="148">
        <f t="shared" si="86"/>
        <v>0</v>
      </c>
      <c r="BF350" s="148">
        <f t="shared" si="86"/>
        <v>0</v>
      </c>
    </row>
    <row r="351" spans="1:58" x14ac:dyDescent="0.25">
      <c r="A351" s="44" t="s">
        <v>601</v>
      </c>
      <c r="B351" s="45"/>
      <c r="C351" s="45"/>
      <c r="D351" s="45" t="s">
        <v>18</v>
      </c>
      <c r="E351" s="46"/>
      <c r="F351" s="47"/>
      <c r="G351" s="44" t="s">
        <v>603</v>
      </c>
      <c r="H351" s="45"/>
      <c r="I351" s="48"/>
      <c r="J351" s="45" t="s">
        <v>18</v>
      </c>
      <c r="K351" s="46"/>
      <c r="L351" s="47"/>
      <c r="M351" s="44" t="s">
        <v>604</v>
      </c>
      <c r="N351" s="45"/>
      <c r="O351" s="48"/>
      <c r="P351" s="45" t="s">
        <v>18</v>
      </c>
      <c r="Q351" s="46"/>
      <c r="R351" s="47"/>
      <c r="S351" s="44" t="s">
        <v>605</v>
      </c>
      <c r="T351" s="45"/>
      <c r="U351" s="48"/>
      <c r="V351" s="45" t="s">
        <v>18</v>
      </c>
      <c r="W351" s="46"/>
      <c r="X351" s="146"/>
      <c r="Y351" s="146"/>
      <c r="Z351" s="146"/>
      <c r="AA351" s="146"/>
      <c r="AB351" s="146"/>
      <c r="AC351" s="146"/>
      <c r="AD351" s="146"/>
      <c r="AE351" s="146"/>
      <c r="AF351" s="146"/>
      <c r="AG351" s="146"/>
      <c r="BA351" s="2">
        <f>Disponibili!B351</f>
        <v>0</v>
      </c>
      <c r="BB351" s="2">
        <f>Disponibili!A351</f>
        <v>0</v>
      </c>
      <c r="BE351" s="148"/>
      <c r="BF351" s="148"/>
    </row>
    <row r="352" spans="1:58" x14ac:dyDescent="0.25">
      <c r="A352" s="49"/>
      <c r="B352" s="20"/>
      <c r="C352" s="20"/>
      <c r="D352" s="20"/>
      <c r="E352" s="51"/>
      <c r="G352" s="49"/>
      <c r="H352" s="20"/>
      <c r="I352" s="20"/>
      <c r="J352" s="20"/>
      <c r="K352" s="51"/>
      <c r="M352" s="49"/>
      <c r="N352" s="20"/>
      <c r="O352" s="20"/>
      <c r="P352" s="20"/>
      <c r="Q352" s="51"/>
      <c r="S352" s="49"/>
      <c r="T352" s="20"/>
      <c r="U352" s="20"/>
      <c r="V352" s="20"/>
      <c r="W352" s="51"/>
      <c r="BA352" s="2">
        <f>Disponibili!B352</f>
        <v>0</v>
      </c>
      <c r="BB352" s="2">
        <f>Disponibili!A352</f>
        <v>0</v>
      </c>
      <c r="BE352" s="148">
        <f t="shared" ref="BE352:BF355" si="87">S310</f>
        <v>0</v>
      </c>
      <c r="BF352" s="148">
        <f t="shared" si="87"/>
        <v>0</v>
      </c>
    </row>
    <row r="353" spans="1:58" x14ac:dyDescent="0.25">
      <c r="A353" s="49"/>
      <c r="B353" s="20"/>
      <c r="C353" s="20"/>
      <c r="D353" s="20"/>
      <c r="E353" s="51"/>
      <c r="G353" s="49"/>
      <c r="H353" s="20"/>
      <c r="I353" s="20"/>
      <c r="J353" s="20"/>
      <c r="K353" s="51"/>
      <c r="M353" s="49"/>
      <c r="N353" s="20"/>
      <c r="O353" s="20"/>
      <c r="P353" s="20"/>
      <c r="Q353" s="51"/>
      <c r="S353" s="53"/>
      <c r="T353" s="19"/>
      <c r="U353" s="19"/>
      <c r="V353" s="20"/>
      <c r="W353" s="51"/>
      <c r="BA353" s="2">
        <f>Disponibili!B353</f>
        <v>0</v>
      </c>
      <c r="BB353" s="2">
        <f>Disponibili!A353</f>
        <v>0</v>
      </c>
      <c r="BE353" s="148">
        <f t="shared" si="87"/>
        <v>0</v>
      </c>
      <c r="BF353" s="148">
        <f t="shared" si="87"/>
        <v>0</v>
      </c>
    </row>
    <row r="354" spans="1:58" x14ac:dyDescent="0.25">
      <c r="A354" s="49"/>
      <c r="B354" s="20"/>
      <c r="C354" s="20"/>
      <c r="D354" s="20"/>
      <c r="E354" s="51"/>
      <c r="G354" s="49"/>
      <c r="H354" s="20"/>
      <c r="I354" s="20"/>
      <c r="J354" s="20"/>
      <c r="K354" s="51"/>
      <c r="M354" s="49"/>
      <c r="N354" s="20"/>
      <c r="O354" s="20"/>
      <c r="P354" s="20"/>
      <c r="Q354" s="51"/>
      <c r="S354" s="49"/>
      <c r="T354" s="20"/>
      <c r="U354" s="20"/>
      <c r="V354" s="20"/>
      <c r="W354" s="51"/>
      <c r="BA354" s="2">
        <f>Disponibili!B354</f>
        <v>0</v>
      </c>
      <c r="BB354" s="2">
        <f>Disponibili!A354</f>
        <v>0</v>
      </c>
      <c r="BE354" s="148">
        <f t="shared" si="87"/>
        <v>0</v>
      </c>
      <c r="BF354" s="148">
        <f t="shared" si="87"/>
        <v>0</v>
      </c>
    </row>
    <row r="355" spans="1:58" x14ac:dyDescent="0.25">
      <c r="A355" s="49"/>
      <c r="B355" s="20"/>
      <c r="C355" s="20"/>
      <c r="D355" s="20"/>
      <c r="E355" s="51"/>
      <c r="G355" s="53"/>
      <c r="H355" s="19"/>
      <c r="I355" s="19"/>
      <c r="J355" s="20"/>
      <c r="K355" s="51"/>
      <c r="M355" s="53"/>
      <c r="N355" s="19"/>
      <c r="O355" s="19"/>
      <c r="P355" s="20"/>
      <c r="Q355" s="51"/>
      <c r="S355" s="49"/>
      <c r="T355" s="20"/>
      <c r="U355" s="20"/>
      <c r="V355" s="20"/>
      <c r="W355" s="51"/>
      <c r="BA355" s="2">
        <f>Disponibili!B355</f>
        <v>0</v>
      </c>
      <c r="BB355" s="2">
        <f>Disponibili!A355</f>
        <v>0</v>
      </c>
      <c r="BE355" s="148">
        <f t="shared" si="87"/>
        <v>0</v>
      </c>
      <c r="BF355" s="148">
        <f t="shared" si="87"/>
        <v>0</v>
      </c>
    </row>
    <row r="356" spans="1:58" x14ac:dyDescent="0.25">
      <c r="A356" s="49"/>
      <c r="B356" s="20"/>
      <c r="C356" s="20"/>
      <c r="D356" s="20"/>
      <c r="E356" s="51"/>
      <c r="G356" s="49"/>
      <c r="H356" s="20"/>
      <c r="I356" s="20"/>
      <c r="J356" s="20"/>
      <c r="K356" s="51"/>
      <c r="M356" s="49"/>
      <c r="N356" s="20"/>
      <c r="O356" s="20"/>
      <c r="P356" s="20"/>
      <c r="Q356" s="51"/>
      <c r="S356" s="49"/>
      <c r="T356" s="20"/>
      <c r="U356" s="20"/>
      <c r="V356" s="20"/>
      <c r="W356" s="51"/>
      <c r="BA356" s="2">
        <f>Disponibili!B356</f>
        <v>0</v>
      </c>
      <c r="BB356" s="2">
        <f>Disponibili!A356</f>
        <v>0</v>
      </c>
      <c r="BE356" s="148"/>
      <c r="BF356" s="148"/>
    </row>
    <row r="357" spans="1:58" x14ac:dyDescent="0.25">
      <c r="A357" s="49"/>
      <c r="B357" s="20"/>
      <c r="C357" s="20"/>
      <c r="D357" s="20"/>
      <c r="E357" s="51"/>
      <c r="G357" s="49"/>
      <c r="H357" s="20"/>
      <c r="I357" s="20"/>
      <c r="J357" s="20"/>
      <c r="K357" s="51"/>
      <c r="M357" s="49"/>
      <c r="N357" s="20"/>
      <c r="O357" s="20"/>
      <c r="P357" s="20"/>
      <c r="Q357" s="51"/>
      <c r="S357" s="49"/>
      <c r="T357" s="20"/>
      <c r="U357" s="20"/>
      <c r="V357" s="20"/>
      <c r="W357" s="51"/>
      <c r="BA357" s="2">
        <f>Disponibili!B357</f>
        <v>0</v>
      </c>
      <c r="BB357" s="2">
        <f>Disponibili!A357</f>
        <v>0</v>
      </c>
      <c r="BE357" s="150">
        <f t="shared" ref="BE357:BF359" si="88">A321</f>
        <v>0</v>
      </c>
      <c r="BF357" s="150">
        <f t="shared" si="88"/>
        <v>0</v>
      </c>
    </row>
    <row r="358" spans="1:58" x14ac:dyDescent="0.25">
      <c r="A358" s="49"/>
      <c r="B358" s="20"/>
      <c r="C358" s="20"/>
      <c r="D358" s="20"/>
      <c r="E358" s="51"/>
      <c r="G358" s="49"/>
      <c r="H358" s="20"/>
      <c r="I358" s="20"/>
      <c r="J358" s="20"/>
      <c r="K358" s="51"/>
      <c r="M358" s="49"/>
      <c r="N358" s="20"/>
      <c r="O358" s="20"/>
      <c r="P358" s="20"/>
      <c r="Q358" s="51"/>
      <c r="S358" s="49"/>
      <c r="T358" s="20"/>
      <c r="U358" s="20"/>
      <c r="V358" s="20"/>
      <c r="W358" s="51"/>
      <c r="BA358" s="2">
        <f>Disponibili!B358</f>
        <v>0</v>
      </c>
      <c r="BB358" s="2">
        <f>Disponibili!A358</f>
        <v>0</v>
      </c>
      <c r="BE358" s="150">
        <f t="shared" si="88"/>
        <v>0</v>
      </c>
      <c r="BF358" s="150">
        <f t="shared" si="88"/>
        <v>0</v>
      </c>
    </row>
    <row r="359" spans="1:58" x14ac:dyDescent="0.25">
      <c r="A359" s="49"/>
      <c r="B359" s="20"/>
      <c r="C359" s="20"/>
      <c r="D359" s="20"/>
      <c r="E359" s="51"/>
      <c r="G359" s="49"/>
      <c r="H359" s="20"/>
      <c r="I359" s="20"/>
      <c r="J359" s="20"/>
      <c r="K359" s="51"/>
      <c r="M359" s="49"/>
      <c r="N359" s="20"/>
      <c r="O359" s="20"/>
      <c r="P359" s="20"/>
      <c r="Q359" s="51"/>
      <c r="S359" s="49"/>
      <c r="T359" s="20"/>
      <c r="U359" s="20"/>
      <c r="V359" s="20"/>
      <c r="W359" s="51"/>
      <c r="BA359" s="2">
        <f>Disponibili!B359</f>
        <v>0</v>
      </c>
      <c r="BB359" s="2">
        <f>Disponibili!A359</f>
        <v>0</v>
      </c>
      <c r="BE359" s="150">
        <f t="shared" si="88"/>
        <v>0</v>
      </c>
      <c r="BF359" s="150">
        <f t="shared" si="88"/>
        <v>0</v>
      </c>
    </row>
    <row r="360" spans="1:58" x14ac:dyDescent="0.25">
      <c r="A360" s="36"/>
      <c r="B360" s="37"/>
      <c r="C360" s="54"/>
      <c r="D360" s="11"/>
      <c r="E360" s="11"/>
      <c r="F360" s="47"/>
      <c r="G360" s="36"/>
      <c r="H360" s="37"/>
      <c r="I360" s="38"/>
      <c r="J360" s="11"/>
      <c r="K360" s="11"/>
      <c r="L360" s="47"/>
      <c r="M360" s="36"/>
      <c r="N360" s="37"/>
      <c r="O360" s="38"/>
      <c r="P360" s="11"/>
      <c r="R360" s="47"/>
      <c r="S360" s="36"/>
      <c r="T360" s="37"/>
      <c r="U360" s="38"/>
      <c r="V360" s="11"/>
      <c r="BA360" s="2">
        <f>Disponibili!B360</f>
        <v>0</v>
      </c>
      <c r="BB360" s="2">
        <f>Disponibili!A360</f>
        <v>0</v>
      </c>
      <c r="BE360" s="150"/>
      <c r="BF360" s="150"/>
    </row>
    <row r="361" spans="1:58" x14ac:dyDescent="0.25">
      <c r="A361" s="44" t="s">
        <v>606</v>
      </c>
      <c r="B361" s="45"/>
      <c r="C361" s="45"/>
      <c r="D361" s="45" t="s">
        <v>18</v>
      </c>
      <c r="E361" s="46"/>
      <c r="F361" s="47"/>
      <c r="G361" s="44" t="s">
        <v>607</v>
      </c>
      <c r="H361" s="45"/>
      <c r="I361" s="48"/>
      <c r="J361" s="45" t="s">
        <v>18</v>
      </c>
      <c r="K361" s="46"/>
      <c r="L361" s="47"/>
      <c r="M361" s="44" t="s">
        <v>608</v>
      </c>
      <c r="N361" s="45"/>
      <c r="O361" s="48"/>
      <c r="P361" s="45" t="s">
        <v>18</v>
      </c>
      <c r="Q361" s="46"/>
      <c r="R361" s="47"/>
      <c r="S361" s="44" t="s">
        <v>609</v>
      </c>
      <c r="T361" s="45"/>
      <c r="U361" s="48"/>
      <c r="V361" s="45" t="s">
        <v>18</v>
      </c>
      <c r="W361" s="46"/>
      <c r="X361" s="146"/>
      <c r="Y361" s="146"/>
      <c r="Z361" s="146"/>
      <c r="AA361" s="146"/>
      <c r="AB361" s="146"/>
      <c r="AC361" s="146"/>
      <c r="AD361" s="146"/>
      <c r="AE361" s="146"/>
      <c r="AF361" s="146"/>
      <c r="AG361" s="146"/>
      <c r="BA361" s="2">
        <f>Disponibili!B361</f>
        <v>0</v>
      </c>
      <c r="BB361" s="2">
        <f>Disponibili!A361</f>
        <v>0</v>
      </c>
      <c r="BE361" s="151">
        <f t="shared" ref="BE361:BF363" si="89">A326</f>
        <v>0</v>
      </c>
      <c r="BF361" s="151">
        <f t="shared" si="89"/>
        <v>0</v>
      </c>
    </row>
    <row r="362" spans="1:58" x14ac:dyDescent="0.25">
      <c r="A362" s="49"/>
      <c r="B362" s="20"/>
      <c r="C362" s="20"/>
      <c r="D362" s="20"/>
      <c r="E362" s="51"/>
      <c r="G362" s="49"/>
      <c r="H362" s="20"/>
      <c r="I362" s="20"/>
      <c r="J362" s="20"/>
      <c r="K362" s="51"/>
      <c r="M362" s="49"/>
      <c r="N362" s="20"/>
      <c r="O362" s="20"/>
      <c r="P362" s="20"/>
      <c r="Q362" s="51"/>
      <c r="S362" s="49"/>
      <c r="T362" s="20"/>
      <c r="U362" s="20"/>
      <c r="V362" s="20"/>
      <c r="W362" s="51"/>
      <c r="BA362" s="2">
        <f>Disponibili!B362</f>
        <v>0</v>
      </c>
      <c r="BB362" s="2">
        <f>Disponibili!A362</f>
        <v>0</v>
      </c>
      <c r="BE362" s="150">
        <f t="shared" si="89"/>
        <v>0</v>
      </c>
      <c r="BF362" s="150">
        <f t="shared" si="89"/>
        <v>0</v>
      </c>
    </row>
    <row r="363" spans="1:58" x14ac:dyDescent="0.25">
      <c r="A363" s="49"/>
      <c r="B363" s="20"/>
      <c r="C363" s="20"/>
      <c r="D363" s="20"/>
      <c r="E363" s="51"/>
      <c r="G363" s="49"/>
      <c r="H363" s="20"/>
      <c r="I363" s="20"/>
      <c r="J363" s="20"/>
      <c r="K363" s="51"/>
      <c r="M363" s="49"/>
      <c r="N363" s="20"/>
      <c r="O363" s="20"/>
      <c r="P363" s="20"/>
      <c r="Q363" s="51"/>
      <c r="S363" s="49"/>
      <c r="T363" s="20"/>
      <c r="U363" s="20"/>
      <c r="V363" s="20"/>
      <c r="W363" s="51"/>
      <c r="BA363" s="2">
        <f>Disponibili!B363</f>
        <v>0</v>
      </c>
      <c r="BB363" s="2">
        <f>Disponibili!A363</f>
        <v>0</v>
      </c>
      <c r="BE363" s="150">
        <f t="shared" si="89"/>
        <v>0</v>
      </c>
      <c r="BF363" s="150">
        <f t="shared" si="89"/>
        <v>0</v>
      </c>
    </row>
    <row r="364" spans="1:58" x14ac:dyDescent="0.25">
      <c r="A364" s="49"/>
      <c r="B364" s="20"/>
      <c r="C364" s="20"/>
      <c r="D364" s="20"/>
      <c r="E364" s="51"/>
      <c r="G364" s="49"/>
      <c r="H364" s="20"/>
      <c r="I364" s="20"/>
      <c r="J364" s="20"/>
      <c r="K364" s="51"/>
      <c r="M364" s="49"/>
      <c r="N364" s="20"/>
      <c r="O364" s="20"/>
      <c r="P364" s="20"/>
      <c r="Q364" s="51"/>
      <c r="S364" s="49"/>
      <c r="T364" s="20"/>
      <c r="U364" s="20"/>
      <c r="V364" s="20"/>
      <c r="W364" s="51"/>
      <c r="BA364" s="2">
        <f>Disponibili!B364</f>
        <v>0</v>
      </c>
      <c r="BB364" s="2">
        <f>Disponibili!A364</f>
        <v>0</v>
      </c>
      <c r="BE364" s="150"/>
      <c r="BF364" s="150"/>
    </row>
    <row r="365" spans="1:58" x14ac:dyDescent="0.25">
      <c r="A365" s="49"/>
      <c r="B365" s="20"/>
      <c r="C365" s="20"/>
      <c r="D365" s="20"/>
      <c r="E365" s="51"/>
      <c r="G365" s="49"/>
      <c r="H365" s="20"/>
      <c r="I365" s="20"/>
      <c r="J365" s="20"/>
      <c r="K365" s="51"/>
      <c r="M365" s="49"/>
      <c r="N365" s="20"/>
      <c r="O365" s="20"/>
      <c r="P365" s="20"/>
      <c r="Q365" s="51"/>
      <c r="S365" s="49"/>
      <c r="T365" s="20"/>
      <c r="U365" s="20"/>
      <c r="V365" s="20"/>
      <c r="W365" s="51"/>
      <c r="BA365" s="2">
        <f>Disponibili!B365</f>
        <v>0</v>
      </c>
      <c r="BB365" s="2">
        <f>Disponibili!A365</f>
        <v>0</v>
      </c>
      <c r="BE365" s="151">
        <f t="shared" ref="BE365:BF367" si="90">A331</f>
        <v>0</v>
      </c>
      <c r="BF365" s="151">
        <f t="shared" si="90"/>
        <v>0</v>
      </c>
    </row>
    <row r="366" spans="1:58" x14ac:dyDescent="0.25">
      <c r="A366" s="49"/>
      <c r="B366" s="20"/>
      <c r="C366" s="20"/>
      <c r="D366" s="20"/>
      <c r="E366" s="51"/>
      <c r="G366" s="49"/>
      <c r="H366" s="20"/>
      <c r="I366" s="20"/>
      <c r="J366" s="20"/>
      <c r="K366" s="51"/>
      <c r="M366" s="49"/>
      <c r="N366" s="20"/>
      <c r="O366" s="20"/>
      <c r="P366" s="20"/>
      <c r="Q366" s="51"/>
      <c r="S366" s="49"/>
      <c r="T366" s="20"/>
      <c r="U366" s="20"/>
      <c r="V366" s="20"/>
      <c r="W366" s="51"/>
      <c r="BA366" s="2">
        <f>Disponibili!B366</f>
        <v>0</v>
      </c>
      <c r="BB366" s="2">
        <f>Disponibili!A366</f>
        <v>0</v>
      </c>
      <c r="BE366" s="150">
        <f t="shared" si="90"/>
        <v>0</v>
      </c>
      <c r="BF366" s="150">
        <f t="shared" si="90"/>
        <v>0</v>
      </c>
    </row>
    <row r="367" spans="1:58" x14ac:dyDescent="0.25">
      <c r="A367" s="49"/>
      <c r="B367" s="20"/>
      <c r="C367" s="20"/>
      <c r="D367" s="20"/>
      <c r="E367" s="51"/>
      <c r="G367" s="49"/>
      <c r="H367" s="20"/>
      <c r="I367" s="20"/>
      <c r="J367" s="20"/>
      <c r="K367" s="51"/>
      <c r="M367" s="49"/>
      <c r="N367" s="20"/>
      <c r="O367" s="20"/>
      <c r="P367" s="20"/>
      <c r="Q367" s="51"/>
      <c r="S367" s="49"/>
      <c r="T367" s="20"/>
      <c r="U367" s="20"/>
      <c r="V367" s="20"/>
      <c r="W367" s="51"/>
      <c r="BA367" s="2">
        <f>Disponibili!B367</f>
        <v>0</v>
      </c>
      <c r="BB367" s="2">
        <f>Disponibili!A367</f>
        <v>0</v>
      </c>
      <c r="BE367" s="150">
        <f t="shared" si="90"/>
        <v>0</v>
      </c>
      <c r="BF367" s="150">
        <f t="shared" si="90"/>
        <v>0</v>
      </c>
    </row>
    <row r="368" spans="1:58" x14ac:dyDescent="0.25">
      <c r="A368" s="49"/>
      <c r="B368" s="20"/>
      <c r="C368" s="20"/>
      <c r="D368" s="20"/>
      <c r="E368" s="51"/>
      <c r="G368" s="49"/>
      <c r="H368" s="20"/>
      <c r="I368" s="20"/>
      <c r="J368" s="20"/>
      <c r="K368" s="51"/>
      <c r="M368" s="49"/>
      <c r="N368" s="20"/>
      <c r="O368" s="20"/>
      <c r="P368" s="20"/>
      <c r="Q368" s="51"/>
      <c r="S368" s="49"/>
      <c r="T368" s="20"/>
      <c r="U368" s="20"/>
      <c r="V368" s="20"/>
      <c r="W368" s="51"/>
      <c r="BA368" s="2">
        <f>Disponibili!B368</f>
        <v>0</v>
      </c>
      <c r="BB368" s="2">
        <f>Disponibili!A368</f>
        <v>0</v>
      </c>
      <c r="BE368" s="150"/>
      <c r="BF368" s="150"/>
    </row>
    <row r="369" spans="1:58" x14ac:dyDescent="0.25">
      <c r="A369" s="49"/>
      <c r="B369" s="20"/>
      <c r="C369" s="20"/>
      <c r="D369" s="20"/>
      <c r="E369" s="51"/>
      <c r="G369" s="49"/>
      <c r="H369" s="20"/>
      <c r="I369" s="20"/>
      <c r="J369" s="20"/>
      <c r="K369" s="51"/>
      <c r="M369" s="49"/>
      <c r="N369" s="20"/>
      <c r="O369" s="20"/>
      <c r="P369" s="20"/>
      <c r="Q369" s="51"/>
      <c r="S369" s="49"/>
      <c r="T369" s="20"/>
      <c r="U369" s="20"/>
      <c r="V369" s="20"/>
      <c r="W369" s="51"/>
      <c r="BA369" s="2">
        <f>Disponibili!B369</f>
        <v>0</v>
      </c>
      <c r="BB369" s="2">
        <f>Disponibili!A369</f>
        <v>0</v>
      </c>
      <c r="BE369" s="150">
        <f t="shared" ref="BE369:BF371" si="91">G321</f>
        <v>0</v>
      </c>
      <c r="BF369" s="150">
        <f t="shared" si="91"/>
        <v>0</v>
      </c>
    </row>
    <row r="370" spans="1:58" x14ac:dyDescent="0.25">
      <c r="A370" s="36"/>
      <c r="B370" s="37"/>
      <c r="C370" s="54"/>
      <c r="G370" s="36"/>
      <c r="H370" s="37"/>
      <c r="I370" s="38"/>
      <c r="M370" s="36"/>
      <c r="N370" s="37"/>
      <c r="O370" s="38"/>
      <c r="S370" s="36"/>
      <c r="T370" s="37"/>
      <c r="U370" s="38"/>
      <c r="BA370" s="2">
        <f>Disponibili!B370</f>
        <v>0</v>
      </c>
      <c r="BB370" s="2">
        <f>Disponibili!A370</f>
        <v>0</v>
      </c>
      <c r="BE370" s="150">
        <f t="shared" si="91"/>
        <v>0</v>
      </c>
      <c r="BF370" s="150">
        <f t="shared" si="91"/>
        <v>0</v>
      </c>
    </row>
    <row r="371" spans="1:58" x14ac:dyDescent="0.25">
      <c r="A371" s="36"/>
      <c r="B371" s="37"/>
      <c r="C371" s="38"/>
      <c r="G371" s="36"/>
      <c r="H371" s="37"/>
      <c r="I371" s="38"/>
      <c r="M371" s="36"/>
      <c r="N371" s="37"/>
      <c r="O371" s="38"/>
      <c r="S371" s="36"/>
      <c r="T371" s="37"/>
      <c r="U371" s="38"/>
      <c r="BA371" s="2">
        <f>Disponibili!B371</f>
        <v>0</v>
      </c>
      <c r="BB371" s="2">
        <f>Disponibili!A371</f>
        <v>0</v>
      </c>
      <c r="BE371" s="150">
        <f t="shared" si="91"/>
        <v>0</v>
      </c>
      <c r="BF371" s="150">
        <f t="shared" si="91"/>
        <v>0</v>
      </c>
    </row>
    <row r="372" spans="1:58" x14ac:dyDescent="0.25">
      <c r="A372" s="36"/>
      <c r="B372" s="37"/>
      <c r="C372" s="38"/>
      <c r="G372" s="36"/>
      <c r="H372" s="37"/>
      <c r="I372" s="38"/>
      <c r="M372" s="36"/>
      <c r="N372" s="37"/>
      <c r="O372" s="38"/>
      <c r="S372" s="36"/>
      <c r="T372" s="37"/>
      <c r="U372" s="38"/>
      <c r="BA372" s="2">
        <f>Disponibili!B372</f>
        <v>0</v>
      </c>
      <c r="BB372" s="2">
        <f>Disponibili!A372</f>
        <v>0</v>
      </c>
      <c r="BE372" s="150"/>
      <c r="BF372" s="150"/>
    </row>
    <row r="373" spans="1:58" x14ac:dyDescent="0.25">
      <c r="A373" s="36"/>
      <c r="B373" s="37"/>
      <c r="C373" s="38"/>
      <c r="G373" s="36"/>
      <c r="H373" s="37"/>
      <c r="I373" s="38"/>
      <c r="M373" s="36"/>
      <c r="N373" s="37"/>
      <c r="O373" s="38"/>
      <c r="S373" s="36"/>
      <c r="T373" s="37"/>
      <c r="U373" s="38"/>
      <c r="BA373" s="2">
        <f>Disponibili!B373</f>
        <v>0</v>
      </c>
      <c r="BB373" s="2">
        <f>Disponibili!A373</f>
        <v>0</v>
      </c>
      <c r="BE373" s="150">
        <f t="shared" ref="BE373:BF375" si="92">G326</f>
        <v>0</v>
      </c>
      <c r="BF373" s="150">
        <f t="shared" si="92"/>
        <v>0</v>
      </c>
    </row>
    <row r="374" spans="1:58" x14ac:dyDescent="0.25">
      <c r="A374" s="36"/>
      <c r="B374" s="37"/>
      <c r="C374" s="38"/>
      <c r="G374" s="36"/>
      <c r="H374" s="37"/>
      <c r="I374" s="38"/>
      <c r="M374" s="36"/>
      <c r="N374" s="37"/>
      <c r="O374" s="38"/>
      <c r="S374" s="36"/>
      <c r="T374" s="37"/>
      <c r="U374" s="38"/>
      <c r="BA374" s="2">
        <f>Disponibili!B374</f>
        <v>0</v>
      </c>
      <c r="BB374" s="2">
        <f>Disponibili!A374</f>
        <v>0</v>
      </c>
      <c r="BE374" s="150">
        <f t="shared" si="92"/>
        <v>0</v>
      </c>
      <c r="BF374" s="150">
        <f t="shared" si="92"/>
        <v>0</v>
      </c>
    </row>
    <row r="375" spans="1:58" x14ac:dyDescent="0.25">
      <c r="A375" s="36"/>
      <c r="B375" s="37"/>
      <c r="C375" s="38"/>
      <c r="G375" s="36"/>
      <c r="H375" s="37"/>
      <c r="I375" s="38"/>
      <c r="M375" s="36"/>
      <c r="N375" s="37"/>
      <c r="O375" s="38"/>
      <c r="S375" s="36"/>
      <c r="T375" s="37"/>
      <c r="U375" s="38"/>
      <c r="BA375" s="2">
        <f>Disponibili!B375</f>
        <v>0</v>
      </c>
      <c r="BB375" s="2">
        <f>Disponibili!A375</f>
        <v>0</v>
      </c>
      <c r="BE375" s="150">
        <f t="shared" si="92"/>
        <v>0</v>
      </c>
      <c r="BF375" s="150">
        <f t="shared" si="92"/>
        <v>0</v>
      </c>
    </row>
    <row r="376" spans="1:58" x14ac:dyDescent="0.25">
      <c r="A376" s="36"/>
      <c r="B376" s="37"/>
      <c r="C376" s="38"/>
      <c r="G376" s="36"/>
      <c r="H376" s="37"/>
      <c r="I376" s="38"/>
      <c r="M376" s="36"/>
      <c r="N376" s="37"/>
      <c r="O376" s="38"/>
      <c r="S376" s="36"/>
      <c r="T376" s="37"/>
      <c r="U376" s="38"/>
      <c r="BA376" s="2">
        <f>Disponibili!B376</f>
        <v>0</v>
      </c>
      <c r="BB376" s="2">
        <f>Disponibili!A376</f>
        <v>0</v>
      </c>
      <c r="BE376" s="150"/>
      <c r="BF376" s="150"/>
    </row>
    <row r="377" spans="1:58" x14ac:dyDescent="0.25">
      <c r="A377" s="36"/>
      <c r="B377" s="37"/>
      <c r="C377" s="38"/>
      <c r="G377" s="36"/>
      <c r="H377" s="37"/>
      <c r="I377" s="38"/>
      <c r="M377" s="36"/>
      <c r="N377" s="37"/>
      <c r="O377" s="38"/>
      <c r="S377" s="36"/>
      <c r="T377" s="37"/>
      <c r="U377" s="38"/>
      <c r="BA377" s="2">
        <f>Disponibili!B377</f>
        <v>0</v>
      </c>
      <c r="BB377" s="2">
        <f>Disponibili!A377</f>
        <v>0</v>
      </c>
      <c r="BE377" s="150">
        <f t="shared" ref="BE377:BF379" si="93">G331</f>
        <v>0</v>
      </c>
      <c r="BF377" s="150">
        <f t="shared" si="93"/>
        <v>0</v>
      </c>
    </row>
    <row r="378" spans="1:58" x14ac:dyDescent="0.25">
      <c r="A378" s="36"/>
      <c r="B378" s="37"/>
      <c r="C378" s="38"/>
      <c r="G378" s="36"/>
      <c r="H378" s="37"/>
      <c r="I378" s="38"/>
      <c r="M378" s="36"/>
      <c r="N378" s="37"/>
      <c r="O378" s="38"/>
      <c r="S378" s="36"/>
      <c r="T378" s="37"/>
      <c r="U378" s="38"/>
      <c r="BA378" s="2">
        <f>Disponibili!B378</f>
        <v>0</v>
      </c>
      <c r="BB378" s="2">
        <f>Disponibili!A378</f>
        <v>0</v>
      </c>
      <c r="BE378" s="150">
        <f t="shared" si="93"/>
        <v>0</v>
      </c>
      <c r="BF378" s="150">
        <f t="shared" si="93"/>
        <v>0</v>
      </c>
    </row>
    <row r="379" spans="1:58" x14ac:dyDescent="0.25">
      <c r="A379" s="37"/>
      <c r="B379" s="37"/>
      <c r="C379" s="38"/>
      <c r="G379" s="37"/>
      <c r="H379" s="37"/>
      <c r="I379" s="38"/>
      <c r="M379" s="37"/>
      <c r="N379" s="37"/>
      <c r="O379" s="38"/>
      <c r="S379" s="37"/>
      <c r="T379" s="37"/>
      <c r="U379" s="38"/>
      <c r="BA379" s="2">
        <f>Disponibili!B379</f>
        <v>0</v>
      </c>
      <c r="BB379" s="2">
        <f>Disponibili!A379</f>
        <v>0</v>
      </c>
      <c r="BE379" s="150">
        <f t="shared" si="93"/>
        <v>0</v>
      </c>
      <c r="BF379" s="150">
        <f t="shared" si="93"/>
        <v>0</v>
      </c>
    </row>
    <row r="380" spans="1:58" x14ac:dyDescent="0.25">
      <c r="A380" s="58"/>
      <c r="B380" s="59"/>
      <c r="C380" s="54"/>
      <c r="D380" s="59"/>
      <c r="E380" s="59"/>
      <c r="F380" s="60"/>
      <c r="G380" s="58"/>
      <c r="H380" s="59"/>
      <c r="I380" s="38"/>
      <c r="J380" s="59"/>
      <c r="K380" s="59"/>
      <c r="L380" s="60"/>
      <c r="M380" s="58"/>
      <c r="N380" s="59"/>
      <c r="O380" s="38"/>
      <c r="P380" s="59"/>
      <c r="Q380" s="59"/>
      <c r="R380" s="60"/>
      <c r="S380" s="58"/>
      <c r="T380" s="59"/>
      <c r="U380" s="38"/>
      <c r="V380" s="59"/>
      <c r="W380" s="5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BA380" s="2">
        <f>Disponibili!B380</f>
        <v>0</v>
      </c>
      <c r="BB380" s="2">
        <f>Disponibili!A380</f>
        <v>0</v>
      </c>
      <c r="BE380" s="150"/>
      <c r="BF380" s="150"/>
    </row>
    <row r="381" spans="1:58" x14ac:dyDescent="0.25">
      <c r="A381" s="43" t="s">
        <v>19</v>
      </c>
      <c r="G381" s="15"/>
      <c r="M381" s="15"/>
      <c r="S381" s="15"/>
      <c r="BA381" s="2">
        <f>Disponibili!B381</f>
        <v>0</v>
      </c>
      <c r="BB381" s="2">
        <f>Disponibili!A381</f>
        <v>0</v>
      </c>
      <c r="BE381" s="150">
        <f t="shared" ref="BE381:BF383" si="94">M321</f>
        <v>0</v>
      </c>
      <c r="BF381" s="150">
        <f t="shared" si="94"/>
        <v>0</v>
      </c>
    </row>
    <row r="382" spans="1:58" x14ac:dyDescent="0.25">
      <c r="A382" s="44" t="s">
        <v>598</v>
      </c>
      <c r="B382" s="45"/>
      <c r="C382" s="45"/>
      <c r="D382" s="45" t="s">
        <v>1</v>
      </c>
      <c r="E382" s="46"/>
      <c r="F382" s="47"/>
      <c r="G382" s="44" t="s">
        <v>621</v>
      </c>
      <c r="H382" s="45"/>
      <c r="I382" s="48"/>
      <c r="J382" s="45" t="s">
        <v>1</v>
      </c>
      <c r="K382" s="46"/>
      <c r="L382" s="47"/>
      <c r="M382" s="44" t="s">
        <v>599</v>
      </c>
      <c r="N382" s="45"/>
      <c r="O382" s="48"/>
      <c r="P382" s="45" t="s">
        <v>1</v>
      </c>
      <c r="Q382" s="46"/>
      <c r="R382" s="47"/>
      <c r="S382" s="44" t="s">
        <v>600</v>
      </c>
      <c r="T382" s="45"/>
      <c r="U382" s="48"/>
      <c r="V382" s="45" t="s">
        <v>1</v>
      </c>
      <c r="W382" s="46"/>
      <c r="X382" s="146"/>
      <c r="Y382" s="146"/>
      <c r="Z382" s="146"/>
      <c r="AA382" s="146"/>
      <c r="AB382" s="146"/>
      <c r="AC382" s="146"/>
      <c r="AD382" s="146"/>
      <c r="AE382" s="146"/>
      <c r="AF382" s="146"/>
      <c r="AG382" s="146"/>
      <c r="BA382" s="2">
        <f>Disponibili!B382</f>
        <v>0</v>
      </c>
      <c r="BB382" s="2">
        <f>Disponibili!A382</f>
        <v>0</v>
      </c>
      <c r="BE382" s="150">
        <f t="shared" si="94"/>
        <v>0</v>
      </c>
      <c r="BF382" s="150">
        <f t="shared" si="94"/>
        <v>0</v>
      </c>
    </row>
    <row r="383" spans="1:58" x14ac:dyDescent="0.25">
      <c r="A383" s="49"/>
      <c r="B383" s="20"/>
      <c r="C383" s="20"/>
      <c r="D383" s="20"/>
      <c r="E383" s="51"/>
      <c r="G383" s="49"/>
      <c r="H383" s="20"/>
      <c r="I383" s="20"/>
      <c r="J383" s="20"/>
      <c r="K383" s="51"/>
      <c r="M383" s="49"/>
      <c r="N383" s="20"/>
      <c r="O383" s="20"/>
      <c r="P383" s="20"/>
      <c r="Q383" s="51"/>
      <c r="S383" s="49"/>
      <c r="T383" s="20"/>
      <c r="U383" s="20"/>
      <c r="V383" s="20"/>
      <c r="W383" s="51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BA383" s="2">
        <f>Disponibili!B383</f>
        <v>0</v>
      </c>
      <c r="BB383" s="2">
        <f>Disponibili!A383</f>
        <v>0</v>
      </c>
      <c r="BE383" s="150">
        <f t="shared" si="94"/>
        <v>0</v>
      </c>
      <c r="BF383" s="150">
        <f t="shared" si="94"/>
        <v>0</v>
      </c>
    </row>
    <row r="384" spans="1:58" x14ac:dyDescent="0.25">
      <c r="A384" s="49"/>
      <c r="B384" s="20"/>
      <c r="C384" s="20"/>
      <c r="D384" s="20"/>
      <c r="E384" s="51"/>
      <c r="G384" s="49"/>
      <c r="H384" s="20"/>
      <c r="I384" s="20"/>
      <c r="J384" s="20"/>
      <c r="K384" s="51"/>
      <c r="M384" s="49"/>
      <c r="N384" s="20"/>
      <c r="O384" s="20"/>
      <c r="P384" s="20"/>
      <c r="Q384" s="51"/>
      <c r="S384" s="50"/>
      <c r="T384" s="19"/>
      <c r="U384" s="19"/>
      <c r="V384" s="20"/>
      <c r="W384" s="51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BA384" s="2">
        <f>Disponibili!B384</f>
        <v>0</v>
      </c>
      <c r="BB384" s="2">
        <f>Disponibili!A384</f>
        <v>0</v>
      </c>
      <c r="BE384" s="150"/>
      <c r="BF384" s="150"/>
    </row>
    <row r="385" spans="1:58" x14ac:dyDescent="0.25">
      <c r="A385" s="49"/>
      <c r="B385" s="20"/>
      <c r="C385" s="20"/>
      <c r="D385" s="20"/>
      <c r="E385" s="51"/>
      <c r="G385" s="49"/>
      <c r="H385" s="20"/>
      <c r="I385" s="20"/>
      <c r="J385" s="20"/>
      <c r="K385" s="51"/>
      <c r="M385" s="49"/>
      <c r="N385" s="20"/>
      <c r="O385" s="20"/>
      <c r="P385" s="20"/>
      <c r="Q385" s="51"/>
      <c r="S385" s="50"/>
      <c r="T385" s="19"/>
      <c r="U385" s="19"/>
      <c r="V385" s="20"/>
      <c r="W385" s="51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BA385" s="2">
        <f>Disponibili!B385</f>
        <v>0</v>
      </c>
      <c r="BB385" s="2">
        <f>Disponibili!A385</f>
        <v>0</v>
      </c>
      <c r="BE385" s="150">
        <f t="shared" ref="BE385:BF387" si="95">M326</f>
        <v>0</v>
      </c>
      <c r="BF385" s="150">
        <f t="shared" si="95"/>
        <v>0</v>
      </c>
    </row>
    <row r="386" spans="1:58" x14ac:dyDescent="0.25">
      <c r="A386" s="49"/>
      <c r="B386" s="20"/>
      <c r="C386" s="20"/>
      <c r="D386" s="20"/>
      <c r="E386" s="51"/>
      <c r="G386" s="49"/>
      <c r="H386" s="20"/>
      <c r="I386" s="20"/>
      <c r="J386" s="20"/>
      <c r="K386" s="51"/>
      <c r="M386" s="49"/>
      <c r="N386" s="20"/>
      <c r="O386" s="20"/>
      <c r="P386" s="20"/>
      <c r="Q386" s="51"/>
      <c r="S386" s="50"/>
      <c r="T386" s="19"/>
      <c r="U386" s="19"/>
      <c r="V386" s="20"/>
      <c r="W386" s="51"/>
      <c r="BA386" s="2">
        <f>Disponibili!B386</f>
        <v>0</v>
      </c>
      <c r="BB386" s="2">
        <f>Disponibili!A386</f>
        <v>0</v>
      </c>
      <c r="BE386" s="150">
        <f t="shared" si="95"/>
        <v>0</v>
      </c>
      <c r="BF386" s="150">
        <f t="shared" si="95"/>
        <v>0</v>
      </c>
    </row>
    <row r="387" spans="1:58" x14ac:dyDescent="0.25">
      <c r="A387" s="49"/>
      <c r="B387" s="20"/>
      <c r="C387" s="20"/>
      <c r="D387" s="20"/>
      <c r="E387" s="51"/>
      <c r="G387" s="49"/>
      <c r="H387" s="20"/>
      <c r="I387" s="20"/>
      <c r="J387" s="20"/>
      <c r="K387" s="51"/>
      <c r="M387" s="49"/>
      <c r="N387" s="20"/>
      <c r="O387" s="20"/>
      <c r="P387" s="20"/>
      <c r="Q387" s="51"/>
      <c r="S387" s="50"/>
      <c r="T387" s="19"/>
      <c r="U387" s="19"/>
      <c r="V387" s="20"/>
      <c r="W387" s="51"/>
      <c r="BA387" s="2">
        <f>Disponibili!B387</f>
        <v>0</v>
      </c>
      <c r="BB387" s="2">
        <f>Disponibili!A387</f>
        <v>0</v>
      </c>
      <c r="BE387" s="150">
        <f t="shared" si="95"/>
        <v>0</v>
      </c>
      <c r="BF387" s="150">
        <f t="shared" si="95"/>
        <v>0</v>
      </c>
    </row>
    <row r="388" spans="1:58" x14ac:dyDescent="0.25">
      <c r="A388" s="49"/>
      <c r="B388" s="20"/>
      <c r="C388" s="20"/>
      <c r="D388" s="20"/>
      <c r="E388" s="51"/>
      <c r="G388" s="49"/>
      <c r="H388" s="20"/>
      <c r="I388" s="20"/>
      <c r="J388" s="20"/>
      <c r="K388" s="51"/>
      <c r="M388" s="49"/>
      <c r="N388" s="20"/>
      <c r="O388" s="20"/>
      <c r="P388" s="20"/>
      <c r="Q388" s="51"/>
      <c r="S388" s="49"/>
      <c r="T388" s="20"/>
      <c r="U388" s="20"/>
      <c r="V388" s="20"/>
      <c r="W388" s="51"/>
      <c r="BA388" s="2">
        <f>Disponibili!B388</f>
        <v>0</v>
      </c>
      <c r="BB388" s="2">
        <f>Disponibili!A388</f>
        <v>0</v>
      </c>
      <c r="BE388" s="150"/>
      <c r="BF388" s="150"/>
    </row>
    <row r="389" spans="1:58" x14ac:dyDescent="0.25">
      <c r="A389" s="49"/>
      <c r="B389" s="20"/>
      <c r="C389" s="20"/>
      <c r="D389" s="20"/>
      <c r="E389" s="51"/>
      <c r="G389" s="49"/>
      <c r="H389" s="20"/>
      <c r="I389" s="20"/>
      <c r="J389" s="20"/>
      <c r="K389" s="51"/>
      <c r="M389" s="49"/>
      <c r="N389" s="20"/>
      <c r="O389" s="20"/>
      <c r="P389" s="20"/>
      <c r="Q389" s="51"/>
      <c r="S389" s="49"/>
      <c r="T389" s="20"/>
      <c r="U389" s="20"/>
      <c r="V389" s="20"/>
      <c r="W389" s="51"/>
      <c r="BA389" s="2">
        <f>Disponibili!B389</f>
        <v>0</v>
      </c>
      <c r="BB389" s="2">
        <f>Disponibili!A389</f>
        <v>0</v>
      </c>
      <c r="BE389" s="150">
        <f t="shared" ref="BE389:BF391" si="96">M331</f>
        <v>0</v>
      </c>
      <c r="BF389" s="150">
        <f t="shared" si="96"/>
        <v>0</v>
      </c>
    </row>
    <row r="390" spans="1:58" x14ac:dyDescent="0.25">
      <c r="A390" s="49"/>
      <c r="B390" s="20"/>
      <c r="C390" s="20"/>
      <c r="D390" s="20"/>
      <c r="E390" s="51"/>
      <c r="G390" s="49"/>
      <c r="H390" s="20"/>
      <c r="I390" s="20"/>
      <c r="J390" s="20"/>
      <c r="K390" s="51"/>
      <c r="M390" s="49"/>
      <c r="N390" s="20"/>
      <c r="O390" s="20"/>
      <c r="P390" s="20"/>
      <c r="Q390" s="51"/>
      <c r="S390" s="49"/>
      <c r="T390" s="20"/>
      <c r="U390" s="20"/>
      <c r="V390" s="20"/>
      <c r="W390" s="51"/>
      <c r="BA390" s="2">
        <f>Disponibili!B390</f>
        <v>0</v>
      </c>
      <c r="BB390" s="2">
        <f>Disponibili!A390</f>
        <v>0</v>
      </c>
      <c r="BE390" s="150">
        <f t="shared" si="96"/>
        <v>0</v>
      </c>
      <c r="BF390" s="150">
        <f t="shared" si="96"/>
        <v>0</v>
      </c>
    </row>
    <row r="391" spans="1:58" x14ac:dyDescent="0.25">
      <c r="A391" s="42"/>
      <c r="B391" s="40"/>
      <c r="C391" s="54"/>
      <c r="D391" s="11"/>
      <c r="E391" s="11"/>
      <c r="F391" s="47"/>
      <c r="G391" s="42"/>
      <c r="H391" s="52"/>
      <c r="I391" s="38"/>
      <c r="J391" s="11"/>
      <c r="K391" s="11"/>
      <c r="L391" s="47"/>
      <c r="M391" s="42"/>
      <c r="N391" s="52"/>
      <c r="O391" s="38"/>
      <c r="P391" s="11"/>
      <c r="Q391" s="11"/>
      <c r="R391" s="47"/>
      <c r="S391" s="42"/>
      <c r="T391" s="52"/>
      <c r="U391" s="38"/>
      <c r="V391" s="11"/>
      <c r="BA391" s="2">
        <f>Disponibili!B391</f>
        <v>0</v>
      </c>
      <c r="BB391" s="2">
        <f>Disponibili!A391</f>
        <v>0</v>
      </c>
      <c r="BE391" s="150">
        <f t="shared" si="96"/>
        <v>0</v>
      </c>
      <c r="BF391" s="150">
        <f t="shared" si="96"/>
        <v>0</v>
      </c>
    </row>
    <row r="392" spans="1:58" x14ac:dyDescent="0.25">
      <c r="A392" s="44" t="s">
        <v>601</v>
      </c>
      <c r="B392" s="45"/>
      <c r="C392" s="45"/>
      <c r="D392" s="45" t="s">
        <v>1</v>
      </c>
      <c r="E392" s="46"/>
      <c r="F392" s="47"/>
      <c r="G392" s="44" t="s">
        <v>603</v>
      </c>
      <c r="H392" s="45"/>
      <c r="I392" s="48"/>
      <c r="J392" s="45" t="s">
        <v>1</v>
      </c>
      <c r="K392" s="46"/>
      <c r="L392" s="47"/>
      <c r="M392" s="44" t="s">
        <v>604</v>
      </c>
      <c r="N392" s="45"/>
      <c r="O392" s="48"/>
      <c r="P392" s="45" t="s">
        <v>1</v>
      </c>
      <c r="Q392" s="46"/>
      <c r="R392" s="47"/>
      <c r="S392" s="44" t="s">
        <v>605</v>
      </c>
      <c r="T392" s="45"/>
      <c r="U392" s="48"/>
      <c r="V392" s="45" t="s">
        <v>1</v>
      </c>
      <c r="W392" s="46"/>
      <c r="X392" s="146"/>
      <c r="Y392" s="146"/>
      <c r="Z392" s="146"/>
      <c r="AA392" s="146"/>
      <c r="AB392" s="146"/>
      <c r="AC392" s="146"/>
      <c r="AD392" s="146"/>
      <c r="AE392" s="146"/>
      <c r="AF392" s="146"/>
      <c r="AG392" s="146"/>
      <c r="BA392" s="2">
        <f>Disponibili!B392</f>
        <v>0</v>
      </c>
      <c r="BB392" s="2">
        <f>Disponibili!A392</f>
        <v>0</v>
      </c>
      <c r="BE392" s="150"/>
      <c r="BF392" s="150"/>
    </row>
    <row r="393" spans="1:58" x14ac:dyDescent="0.25">
      <c r="A393" s="49"/>
      <c r="B393" s="20"/>
      <c r="C393" s="20"/>
      <c r="D393" s="20"/>
      <c r="E393" s="51"/>
      <c r="G393" s="53"/>
      <c r="H393" s="19"/>
      <c r="I393" s="19"/>
      <c r="J393" s="20"/>
      <c r="K393" s="51"/>
      <c r="M393" s="53"/>
      <c r="N393" s="19"/>
      <c r="O393" s="19"/>
      <c r="P393" s="20"/>
      <c r="Q393" s="51"/>
      <c r="S393" s="50"/>
      <c r="T393" s="19"/>
      <c r="U393" s="19"/>
      <c r="V393" s="20"/>
      <c r="W393" s="51"/>
      <c r="X393" s="127"/>
      <c r="Y393" s="127"/>
      <c r="Z393" s="127"/>
      <c r="AA393" s="127"/>
      <c r="AB393" s="127"/>
      <c r="AC393" s="127"/>
      <c r="AD393" s="127"/>
      <c r="AE393" s="127"/>
      <c r="AF393" s="127"/>
      <c r="AG393" s="127"/>
      <c r="BA393" s="2">
        <f>Disponibili!B393</f>
        <v>0</v>
      </c>
      <c r="BB393" s="2">
        <f>Disponibili!A393</f>
        <v>0</v>
      </c>
      <c r="BE393" s="150">
        <f t="shared" ref="BE393:BF395" si="97">S321</f>
        <v>0</v>
      </c>
      <c r="BF393" s="150">
        <f t="shared" si="97"/>
        <v>0</v>
      </c>
    </row>
    <row r="394" spans="1:58" x14ac:dyDescent="0.25">
      <c r="A394" s="49"/>
      <c r="B394" s="20"/>
      <c r="C394" s="20"/>
      <c r="D394" s="20"/>
      <c r="E394" s="51"/>
      <c r="G394" s="49"/>
      <c r="H394" s="20"/>
      <c r="I394" s="20"/>
      <c r="J394" s="20"/>
      <c r="K394" s="51"/>
      <c r="M394" s="49"/>
      <c r="N394" s="20"/>
      <c r="O394" s="20"/>
      <c r="P394" s="20"/>
      <c r="Q394" s="51"/>
      <c r="S394" s="49"/>
      <c r="T394" s="20"/>
      <c r="U394" s="20"/>
      <c r="V394" s="20"/>
      <c r="W394" s="51"/>
      <c r="X394" s="127"/>
      <c r="Y394" s="127"/>
      <c r="Z394" s="127"/>
      <c r="AA394" s="127"/>
      <c r="AB394" s="127"/>
      <c r="AC394" s="127"/>
      <c r="AD394" s="127"/>
      <c r="AE394" s="127"/>
      <c r="AF394" s="127"/>
      <c r="AG394" s="127"/>
      <c r="BA394" s="2">
        <f>Disponibili!B394</f>
        <v>0</v>
      </c>
      <c r="BB394" s="2">
        <f>Disponibili!A394</f>
        <v>0</v>
      </c>
      <c r="BE394" s="150">
        <f t="shared" si="97"/>
        <v>0</v>
      </c>
      <c r="BF394" s="150">
        <f t="shared" si="97"/>
        <v>0</v>
      </c>
    </row>
    <row r="395" spans="1:58" x14ac:dyDescent="0.25">
      <c r="A395" s="49"/>
      <c r="B395" s="20"/>
      <c r="C395" s="20"/>
      <c r="D395" s="20"/>
      <c r="E395" s="51"/>
      <c r="G395" s="49"/>
      <c r="H395" s="20"/>
      <c r="I395" s="20"/>
      <c r="J395" s="20"/>
      <c r="K395" s="51"/>
      <c r="M395" s="49"/>
      <c r="N395" s="20"/>
      <c r="O395" s="20"/>
      <c r="P395" s="20"/>
      <c r="Q395" s="51"/>
      <c r="S395" s="49"/>
      <c r="T395" s="20"/>
      <c r="U395" s="20"/>
      <c r="V395" s="20"/>
      <c r="W395" s="51"/>
      <c r="X395" s="127"/>
      <c r="Y395" s="127"/>
      <c r="Z395" s="127"/>
      <c r="AA395" s="127"/>
      <c r="AB395" s="127"/>
      <c r="AC395" s="127"/>
      <c r="AD395" s="127"/>
      <c r="AE395" s="127"/>
      <c r="AF395" s="127"/>
      <c r="AG395" s="127"/>
      <c r="BA395" s="2">
        <f>Disponibili!B395</f>
        <v>0</v>
      </c>
      <c r="BB395" s="2">
        <f>Disponibili!A395</f>
        <v>0</v>
      </c>
      <c r="BE395" s="150">
        <f t="shared" si="97"/>
        <v>0</v>
      </c>
      <c r="BF395" s="150">
        <f t="shared" si="97"/>
        <v>0</v>
      </c>
    </row>
    <row r="396" spans="1:58" x14ac:dyDescent="0.25">
      <c r="A396" s="49"/>
      <c r="B396" s="20"/>
      <c r="C396" s="20"/>
      <c r="D396" s="20"/>
      <c r="E396" s="51"/>
      <c r="G396" s="49"/>
      <c r="H396" s="20"/>
      <c r="I396" s="20"/>
      <c r="J396" s="20"/>
      <c r="K396" s="51"/>
      <c r="M396" s="49"/>
      <c r="N396" s="20"/>
      <c r="O396" s="20"/>
      <c r="P396" s="20"/>
      <c r="Q396" s="51"/>
      <c r="S396" s="49"/>
      <c r="T396" s="20"/>
      <c r="U396" s="20"/>
      <c r="V396" s="20"/>
      <c r="W396" s="51"/>
      <c r="X396" s="127"/>
      <c r="Y396" s="127"/>
      <c r="Z396" s="127"/>
      <c r="AA396" s="127"/>
      <c r="AB396" s="127"/>
      <c r="AC396" s="127"/>
      <c r="AD396" s="127"/>
      <c r="AE396" s="127"/>
      <c r="AF396" s="127"/>
      <c r="AG396" s="127"/>
      <c r="BA396" s="2">
        <f>Disponibili!B396</f>
        <v>0</v>
      </c>
      <c r="BB396" s="2">
        <f>Disponibili!A396</f>
        <v>0</v>
      </c>
      <c r="BE396" s="150"/>
      <c r="BF396" s="150"/>
    </row>
    <row r="397" spans="1:58" x14ac:dyDescent="0.25">
      <c r="A397" s="49"/>
      <c r="B397" s="20"/>
      <c r="C397" s="20"/>
      <c r="D397" s="20"/>
      <c r="E397" s="51"/>
      <c r="G397" s="49"/>
      <c r="H397" s="20"/>
      <c r="I397" s="20"/>
      <c r="J397" s="20"/>
      <c r="K397" s="51"/>
      <c r="M397" s="49"/>
      <c r="N397" s="20"/>
      <c r="O397" s="20"/>
      <c r="P397" s="20"/>
      <c r="Q397" s="51"/>
      <c r="S397" s="49"/>
      <c r="T397" s="20"/>
      <c r="U397" s="20"/>
      <c r="V397" s="20"/>
      <c r="W397" s="51"/>
      <c r="X397" s="127"/>
      <c r="Y397" s="127"/>
      <c r="Z397" s="127"/>
      <c r="AA397" s="127"/>
      <c r="AB397" s="127"/>
      <c r="AC397" s="127"/>
      <c r="AD397" s="127"/>
      <c r="AE397" s="127"/>
      <c r="AF397" s="127"/>
      <c r="AG397" s="127"/>
      <c r="BA397" s="2">
        <f>Disponibili!B397</f>
        <v>0</v>
      </c>
      <c r="BB397" s="2">
        <f>Disponibili!A397</f>
        <v>0</v>
      </c>
      <c r="BE397" s="150">
        <f t="shared" ref="BE397:BF399" si="98">S326</f>
        <v>0</v>
      </c>
      <c r="BF397" s="150">
        <f t="shared" si="98"/>
        <v>0</v>
      </c>
    </row>
    <row r="398" spans="1:58" x14ac:dyDescent="0.25">
      <c r="A398" s="49"/>
      <c r="B398" s="20"/>
      <c r="C398" s="20"/>
      <c r="D398" s="20"/>
      <c r="E398" s="51"/>
      <c r="G398" s="49"/>
      <c r="H398" s="20"/>
      <c r="I398" s="20"/>
      <c r="J398" s="20"/>
      <c r="K398" s="51"/>
      <c r="M398" s="49"/>
      <c r="N398" s="20"/>
      <c r="O398" s="20"/>
      <c r="P398" s="20"/>
      <c r="Q398" s="51"/>
      <c r="S398" s="49"/>
      <c r="T398" s="20"/>
      <c r="U398" s="20"/>
      <c r="V398" s="20"/>
      <c r="W398" s="51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BA398" s="2">
        <f>Disponibili!B398</f>
        <v>0</v>
      </c>
      <c r="BB398" s="2">
        <f>Disponibili!A398</f>
        <v>0</v>
      </c>
      <c r="BE398" s="150">
        <f t="shared" si="98"/>
        <v>0</v>
      </c>
      <c r="BF398" s="150">
        <f t="shared" si="98"/>
        <v>0</v>
      </c>
    </row>
    <row r="399" spans="1:58" x14ac:dyDescent="0.25">
      <c r="A399" s="49"/>
      <c r="B399" s="20"/>
      <c r="C399" s="20"/>
      <c r="D399" s="20"/>
      <c r="E399" s="51"/>
      <c r="G399" s="49"/>
      <c r="H399" s="20"/>
      <c r="I399" s="20"/>
      <c r="J399" s="20"/>
      <c r="K399" s="51"/>
      <c r="M399" s="49"/>
      <c r="N399" s="20"/>
      <c r="O399" s="20"/>
      <c r="P399" s="20"/>
      <c r="Q399" s="51"/>
      <c r="S399" s="49"/>
      <c r="T399" s="20"/>
      <c r="U399" s="20"/>
      <c r="V399" s="20"/>
      <c r="W399" s="51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BA399" s="2">
        <f>Disponibili!B399</f>
        <v>0</v>
      </c>
      <c r="BB399" s="2">
        <f>Disponibili!A399</f>
        <v>0</v>
      </c>
      <c r="BE399" s="150">
        <f t="shared" si="98"/>
        <v>0</v>
      </c>
      <c r="BF399" s="150">
        <f t="shared" si="98"/>
        <v>0</v>
      </c>
    </row>
    <row r="400" spans="1:58" x14ac:dyDescent="0.25">
      <c r="A400" s="49"/>
      <c r="B400" s="20"/>
      <c r="C400" s="20"/>
      <c r="D400" s="20"/>
      <c r="E400" s="51"/>
      <c r="G400" s="49"/>
      <c r="H400" s="20"/>
      <c r="I400" s="20"/>
      <c r="J400" s="20"/>
      <c r="K400" s="51"/>
      <c r="M400" s="49"/>
      <c r="N400" s="20"/>
      <c r="O400" s="20"/>
      <c r="P400" s="20"/>
      <c r="Q400" s="51"/>
      <c r="S400" s="49"/>
      <c r="T400" s="20"/>
      <c r="U400" s="20"/>
      <c r="V400" s="20"/>
      <c r="W400" s="51"/>
      <c r="BA400" s="2">
        <f>Disponibili!B400</f>
        <v>0</v>
      </c>
      <c r="BB400" s="2">
        <f>Disponibili!A400</f>
        <v>0</v>
      </c>
      <c r="BE400" s="150"/>
      <c r="BF400" s="150"/>
    </row>
    <row r="401" spans="1:58" x14ac:dyDescent="0.25">
      <c r="A401" s="36"/>
      <c r="B401" s="37"/>
      <c r="C401" s="54"/>
      <c r="D401" s="11"/>
      <c r="E401" s="11"/>
      <c r="F401" s="47"/>
      <c r="G401" s="36"/>
      <c r="H401" s="37"/>
      <c r="I401" s="38"/>
      <c r="J401" s="11"/>
      <c r="K401" s="11"/>
      <c r="L401" s="47"/>
      <c r="M401" s="36"/>
      <c r="N401" s="37"/>
      <c r="O401" s="38"/>
      <c r="P401" s="11"/>
      <c r="R401" s="47"/>
      <c r="S401" s="36"/>
      <c r="T401" s="37"/>
      <c r="U401" s="38"/>
      <c r="V401" s="11"/>
      <c r="BA401" s="2">
        <f>Disponibili!B401</f>
        <v>0</v>
      </c>
      <c r="BB401" s="2">
        <f>Disponibili!A401</f>
        <v>0</v>
      </c>
      <c r="BE401" s="150">
        <f t="shared" ref="BE401:BF403" si="99">S331</f>
        <v>0</v>
      </c>
      <c r="BF401" s="150">
        <f t="shared" si="99"/>
        <v>0</v>
      </c>
    </row>
    <row r="402" spans="1:58" x14ac:dyDescent="0.25">
      <c r="A402" s="44" t="s">
        <v>606</v>
      </c>
      <c r="B402" s="45"/>
      <c r="C402" s="45"/>
      <c r="D402" s="45" t="s">
        <v>1</v>
      </c>
      <c r="E402" s="46"/>
      <c r="F402" s="47"/>
      <c r="G402" s="44" t="s">
        <v>607</v>
      </c>
      <c r="H402" s="45"/>
      <c r="I402" s="48"/>
      <c r="J402" s="45" t="s">
        <v>1</v>
      </c>
      <c r="K402" s="46"/>
      <c r="L402" s="47"/>
      <c r="M402" s="44" t="s">
        <v>608</v>
      </c>
      <c r="N402" s="45"/>
      <c r="O402" s="48"/>
      <c r="P402" s="45" t="s">
        <v>1</v>
      </c>
      <c r="Q402" s="46"/>
      <c r="R402" s="47"/>
      <c r="S402" s="44" t="s">
        <v>609</v>
      </c>
      <c r="T402" s="45"/>
      <c r="U402" s="48"/>
      <c r="V402" s="45" t="s">
        <v>1</v>
      </c>
      <c r="W402" s="46"/>
      <c r="X402" s="146"/>
      <c r="Y402" s="146"/>
      <c r="Z402" s="146"/>
      <c r="AA402" s="146"/>
      <c r="AB402" s="146"/>
      <c r="AC402" s="146"/>
      <c r="AD402" s="146"/>
      <c r="AE402" s="146"/>
      <c r="AF402" s="146"/>
      <c r="AG402" s="146"/>
      <c r="BA402" s="2">
        <f>Disponibili!B402</f>
        <v>0</v>
      </c>
      <c r="BB402" s="2">
        <f>Disponibili!A402</f>
        <v>0</v>
      </c>
      <c r="BE402" s="150">
        <f t="shared" si="99"/>
        <v>0</v>
      </c>
      <c r="BF402" s="150">
        <f t="shared" si="99"/>
        <v>0</v>
      </c>
    </row>
    <row r="403" spans="1:58" x14ac:dyDescent="0.25">
      <c r="A403" s="49"/>
      <c r="B403" s="20"/>
      <c r="C403" s="20"/>
      <c r="D403" s="20"/>
      <c r="E403" s="51"/>
      <c r="G403" s="50"/>
      <c r="H403" s="19"/>
      <c r="I403" s="19"/>
      <c r="J403" s="20"/>
      <c r="K403" s="51"/>
      <c r="M403" s="49"/>
      <c r="N403" s="20"/>
      <c r="O403" s="20"/>
      <c r="P403" s="20"/>
      <c r="Q403" s="51"/>
      <c r="S403" s="49"/>
      <c r="T403" s="20"/>
      <c r="U403" s="20"/>
      <c r="V403" s="20"/>
      <c r="W403" s="51"/>
      <c r="BA403" s="2">
        <f>Disponibili!B403</f>
        <v>0</v>
      </c>
      <c r="BB403" s="2">
        <f>Disponibili!A403</f>
        <v>0</v>
      </c>
      <c r="BE403" s="150">
        <f t="shared" si="99"/>
        <v>0</v>
      </c>
      <c r="BF403" s="150">
        <f t="shared" si="99"/>
        <v>0</v>
      </c>
    </row>
    <row r="404" spans="1:58" x14ac:dyDescent="0.25">
      <c r="A404" s="49"/>
      <c r="B404" s="20"/>
      <c r="C404" s="20"/>
      <c r="D404" s="20"/>
      <c r="E404" s="51"/>
      <c r="G404" s="50"/>
      <c r="H404" s="19"/>
      <c r="I404" s="19"/>
      <c r="J404" s="20"/>
      <c r="K404" s="51"/>
      <c r="M404" s="49"/>
      <c r="N404" s="20"/>
      <c r="O404" s="20"/>
      <c r="P404" s="20"/>
      <c r="Q404" s="51"/>
      <c r="S404" s="49"/>
      <c r="T404" s="20"/>
      <c r="U404" s="20"/>
      <c r="V404" s="20"/>
      <c r="W404" s="51"/>
      <c r="BA404" s="2">
        <f>Disponibili!B404</f>
        <v>0</v>
      </c>
      <c r="BB404" s="2">
        <f>Disponibili!A404</f>
        <v>0</v>
      </c>
    </row>
    <row r="405" spans="1:58" x14ac:dyDescent="0.25">
      <c r="A405" s="49"/>
      <c r="B405" s="20"/>
      <c r="C405" s="20"/>
      <c r="D405" s="20"/>
      <c r="E405" s="51"/>
      <c r="G405" s="50"/>
      <c r="H405" s="19"/>
      <c r="I405" s="19"/>
      <c r="J405" s="20"/>
      <c r="K405" s="51"/>
      <c r="M405" s="49"/>
      <c r="N405" s="20"/>
      <c r="O405" s="20"/>
      <c r="P405" s="20"/>
      <c r="Q405" s="51"/>
      <c r="S405" s="49"/>
      <c r="T405" s="20"/>
      <c r="U405" s="20"/>
      <c r="V405" s="20"/>
      <c r="W405" s="51"/>
      <c r="BA405" s="2">
        <f>Disponibili!B405</f>
        <v>0</v>
      </c>
      <c r="BB405" s="2">
        <f>Disponibili!A405</f>
        <v>0</v>
      </c>
    </row>
    <row r="406" spans="1:58" x14ac:dyDescent="0.25">
      <c r="A406" s="49"/>
      <c r="B406" s="20"/>
      <c r="C406" s="20"/>
      <c r="D406" s="20"/>
      <c r="E406" s="51"/>
      <c r="G406" s="50"/>
      <c r="H406" s="19"/>
      <c r="I406" s="19"/>
      <c r="J406" s="20"/>
      <c r="K406" s="51"/>
      <c r="M406" s="49"/>
      <c r="N406" s="20"/>
      <c r="O406" s="20"/>
      <c r="P406" s="20"/>
      <c r="Q406" s="51"/>
      <c r="S406" s="49"/>
      <c r="T406" s="20"/>
      <c r="U406" s="20"/>
      <c r="V406" s="20"/>
      <c r="W406" s="51"/>
      <c r="BA406" s="2">
        <f>Disponibili!B406</f>
        <v>0</v>
      </c>
      <c r="BB406" s="2">
        <f>Disponibili!A406</f>
        <v>0</v>
      </c>
    </row>
    <row r="407" spans="1:58" x14ac:dyDescent="0.25">
      <c r="A407" s="49"/>
      <c r="B407" s="20"/>
      <c r="C407" s="20"/>
      <c r="D407" s="20"/>
      <c r="E407" s="51"/>
      <c r="G407" s="49"/>
      <c r="H407" s="20"/>
      <c r="I407" s="20"/>
      <c r="J407" s="20"/>
      <c r="K407" s="51"/>
      <c r="M407" s="49"/>
      <c r="N407" s="20"/>
      <c r="O407" s="20"/>
      <c r="P407" s="20"/>
      <c r="Q407" s="51"/>
      <c r="S407" s="49"/>
      <c r="T407" s="20"/>
      <c r="U407" s="20"/>
      <c r="V407" s="20"/>
      <c r="W407" s="51"/>
      <c r="BA407" s="2">
        <f>Disponibili!B407</f>
        <v>0</v>
      </c>
      <c r="BB407" s="2">
        <f>Disponibili!A407</f>
        <v>0</v>
      </c>
    </row>
    <row r="408" spans="1:58" x14ac:dyDescent="0.25">
      <c r="A408" s="49"/>
      <c r="B408" s="20"/>
      <c r="C408" s="20"/>
      <c r="D408" s="20"/>
      <c r="E408" s="51"/>
      <c r="G408" s="49"/>
      <c r="H408" s="20"/>
      <c r="I408" s="20"/>
      <c r="J408" s="20"/>
      <c r="K408" s="51"/>
      <c r="M408" s="49"/>
      <c r="N408" s="20"/>
      <c r="O408" s="20"/>
      <c r="P408" s="20"/>
      <c r="Q408" s="51"/>
      <c r="S408" s="49"/>
      <c r="T408" s="20"/>
      <c r="U408" s="20"/>
      <c r="V408" s="20"/>
      <c r="W408" s="51"/>
      <c r="BA408" s="2">
        <f>Disponibili!B408</f>
        <v>0</v>
      </c>
      <c r="BB408" s="2">
        <f>Disponibili!A408</f>
        <v>0</v>
      </c>
    </row>
    <row r="409" spans="1:58" x14ac:dyDescent="0.25">
      <c r="A409" s="49"/>
      <c r="B409" s="20"/>
      <c r="C409" s="20"/>
      <c r="D409" s="20"/>
      <c r="E409" s="51"/>
      <c r="G409" s="49"/>
      <c r="H409" s="20"/>
      <c r="I409" s="20"/>
      <c r="J409" s="20"/>
      <c r="K409" s="51"/>
      <c r="M409" s="49"/>
      <c r="N409" s="20"/>
      <c r="O409" s="20"/>
      <c r="P409" s="20"/>
      <c r="Q409" s="51"/>
      <c r="S409" s="49"/>
      <c r="T409" s="20"/>
      <c r="U409" s="20"/>
      <c r="V409" s="20"/>
      <c r="W409" s="51"/>
      <c r="BA409" s="2">
        <f>Disponibili!B409</f>
        <v>0</v>
      </c>
      <c r="BB409" s="2">
        <f>Disponibili!A409</f>
        <v>0</v>
      </c>
    </row>
    <row r="410" spans="1:58" x14ac:dyDescent="0.25">
      <c r="A410" s="49"/>
      <c r="B410" s="20"/>
      <c r="C410" s="20"/>
      <c r="D410" s="20"/>
      <c r="E410" s="51"/>
      <c r="G410" s="49"/>
      <c r="H410" s="20"/>
      <c r="I410" s="20"/>
      <c r="J410" s="20"/>
      <c r="K410" s="51"/>
      <c r="M410" s="49"/>
      <c r="N410" s="20"/>
      <c r="O410" s="20"/>
      <c r="P410" s="20"/>
      <c r="Q410" s="51"/>
      <c r="S410" s="49"/>
      <c r="T410" s="20"/>
      <c r="U410" s="20"/>
      <c r="V410" s="20"/>
      <c r="W410" s="51"/>
      <c r="BA410" s="2">
        <f>Disponibili!B410</f>
        <v>0</v>
      </c>
      <c r="BB410" s="2">
        <f>Disponibili!A410</f>
        <v>0</v>
      </c>
    </row>
    <row r="411" spans="1:58" x14ac:dyDescent="0.25">
      <c r="A411" s="36"/>
      <c r="B411" s="37"/>
      <c r="C411" s="54"/>
      <c r="G411" s="36"/>
      <c r="H411" s="37"/>
      <c r="I411" s="38"/>
      <c r="M411" s="36"/>
      <c r="N411" s="37"/>
      <c r="O411" s="38"/>
      <c r="S411" s="36"/>
      <c r="T411" s="37"/>
      <c r="U411" s="38"/>
      <c r="BA411" s="2">
        <f>Disponibili!B411</f>
        <v>0</v>
      </c>
      <c r="BB411" s="2">
        <f>Disponibili!A411</f>
        <v>0</v>
      </c>
    </row>
    <row r="412" spans="1:58" x14ac:dyDescent="0.25">
      <c r="A412" s="36"/>
      <c r="B412" s="37"/>
      <c r="C412" s="38"/>
      <c r="G412" s="36"/>
      <c r="H412" s="37"/>
      <c r="I412" s="38"/>
      <c r="M412" s="36"/>
      <c r="N412" s="37"/>
      <c r="O412" s="38"/>
      <c r="S412" s="36"/>
      <c r="T412" s="37"/>
      <c r="U412" s="38"/>
      <c r="BA412" s="2">
        <f>Disponibili!B412</f>
        <v>0</v>
      </c>
      <c r="BB412" s="2">
        <f>Disponibili!A412</f>
        <v>0</v>
      </c>
    </row>
    <row r="413" spans="1:58" x14ac:dyDescent="0.25">
      <c r="A413" s="36"/>
      <c r="B413" s="37"/>
      <c r="C413" s="38"/>
      <c r="G413" s="36"/>
      <c r="H413" s="37"/>
      <c r="I413" s="38"/>
      <c r="M413" s="36"/>
      <c r="N413" s="37"/>
      <c r="O413" s="38"/>
      <c r="S413" s="36"/>
      <c r="T413" s="37"/>
      <c r="U413" s="38"/>
      <c r="BA413" s="2">
        <f>Disponibili!B413</f>
        <v>0</v>
      </c>
      <c r="BB413" s="2">
        <f>Disponibili!A413</f>
        <v>0</v>
      </c>
    </row>
    <row r="414" spans="1:58" x14ac:dyDescent="0.25">
      <c r="A414" s="36"/>
      <c r="B414" s="37"/>
      <c r="C414" s="38"/>
      <c r="G414" s="36"/>
      <c r="H414" s="37"/>
      <c r="I414" s="38"/>
      <c r="M414" s="36"/>
      <c r="N414" s="37"/>
      <c r="O414" s="38"/>
      <c r="S414" s="36"/>
      <c r="T414" s="37"/>
      <c r="U414" s="38"/>
      <c r="BA414" s="2">
        <f>Disponibili!B414</f>
        <v>0</v>
      </c>
      <c r="BB414" s="2">
        <f>Disponibili!A414</f>
        <v>0</v>
      </c>
    </row>
    <row r="415" spans="1:58" x14ac:dyDescent="0.25">
      <c r="A415" s="43" t="s">
        <v>25</v>
      </c>
      <c r="G415" s="15"/>
      <c r="M415" s="15"/>
      <c r="S415" s="15"/>
      <c r="BA415" s="2">
        <f>Disponibili!B415</f>
        <v>0</v>
      </c>
      <c r="BB415" s="2">
        <f>Disponibili!A415</f>
        <v>0</v>
      </c>
    </row>
    <row r="416" spans="1:58" x14ac:dyDescent="0.25">
      <c r="A416" s="44" t="s">
        <v>598</v>
      </c>
      <c r="B416" s="45"/>
      <c r="C416" s="45"/>
      <c r="D416" s="45"/>
      <c r="E416" s="46" t="s">
        <v>18</v>
      </c>
      <c r="F416" s="47"/>
      <c r="G416" s="44" t="s">
        <v>621</v>
      </c>
      <c r="H416" s="45"/>
      <c r="I416" s="48"/>
      <c r="J416" s="45"/>
      <c r="K416" s="46" t="s">
        <v>18</v>
      </c>
      <c r="L416" s="47"/>
      <c r="M416" s="44" t="s">
        <v>599</v>
      </c>
      <c r="N416" s="45"/>
      <c r="O416" s="48"/>
      <c r="P416" s="45"/>
      <c r="Q416" s="46" t="s">
        <v>18</v>
      </c>
      <c r="R416" s="47"/>
      <c r="S416" s="44" t="s">
        <v>600</v>
      </c>
      <c r="T416" s="45"/>
      <c r="U416" s="48"/>
      <c r="V416" s="45"/>
      <c r="W416" s="46" t="s">
        <v>18</v>
      </c>
      <c r="X416" s="146"/>
      <c r="Y416" s="146"/>
      <c r="Z416" s="146"/>
      <c r="AA416" s="146"/>
      <c r="AB416" s="146"/>
      <c r="AC416" s="146"/>
      <c r="AD416" s="146"/>
      <c r="AE416" s="146"/>
      <c r="AF416" s="146"/>
      <c r="AG416" s="146"/>
      <c r="BA416" s="2">
        <f>Disponibili!B416</f>
        <v>0</v>
      </c>
      <c r="BB416" s="2">
        <f>Disponibili!A416</f>
        <v>0</v>
      </c>
    </row>
    <row r="417" spans="1:54" x14ac:dyDescent="0.25">
      <c r="A417" s="50">
        <v>0</v>
      </c>
      <c r="B417" s="19"/>
      <c r="C417" s="19"/>
      <c r="D417" s="20"/>
      <c r="E417" s="51">
        <v>0</v>
      </c>
      <c r="G417" s="50">
        <v>0</v>
      </c>
      <c r="H417" s="19"/>
      <c r="I417" s="19"/>
      <c r="J417" s="20"/>
      <c r="K417" s="51">
        <v>0</v>
      </c>
      <c r="M417" s="50">
        <v>0</v>
      </c>
      <c r="N417" s="19"/>
      <c r="O417" s="19"/>
      <c r="P417" s="20"/>
      <c r="Q417" s="51">
        <v>0</v>
      </c>
      <c r="S417" s="50">
        <v>0</v>
      </c>
      <c r="T417" s="19"/>
      <c r="U417" s="19"/>
      <c r="V417" s="20"/>
      <c r="W417" s="51">
        <v>0</v>
      </c>
      <c r="X417" s="127"/>
      <c r="Y417" s="127"/>
      <c r="Z417" s="127"/>
      <c r="AA417" s="127"/>
      <c r="AB417" s="127"/>
      <c r="AC417" s="127"/>
      <c r="AD417" s="127"/>
      <c r="AE417" s="127"/>
      <c r="AF417" s="127"/>
      <c r="AG417" s="127"/>
      <c r="BA417" s="2">
        <f>Disponibili!B417</f>
        <v>0</v>
      </c>
      <c r="BB417" s="2">
        <f>Disponibili!A417</f>
        <v>0</v>
      </c>
    </row>
    <row r="418" spans="1:54" x14ac:dyDescent="0.25">
      <c r="A418" s="50">
        <v>0</v>
      </c>
      <c r="B418" s="19"/>
      <c r="C418" s="19"/>
      <c r="D418" s="20"/>
      <c r="E418" s="51">
        <v>0</v>
      </c>
      <c r="G418" s="50">
        <v>0</v>
      </c>
      <c r="H418" s="19"/>
      <c r="I418" s="19"/>
      <c r="J418" s="20"/>
      <c r="K418" s="51">
        <v>0</v>
      </c>
      <c r="M418" s="50">
        <v>0</v>
      </c>
      <c r="N418" s="19"/>
      <c r="O418" s="19"/>
      <c r="P418" s="20"/>
      <c r="Q418" s="51">
        <v>0</v>
      </c>
      <c r="S418" s="50">
        <v>0</v>
      </c>
      <c r="T418" s="19"/>
      <c r="U418" s="19"/>
      <c r="V418" s="20"/>
      <c r="W418" s="51">
        <v>0</v>
      </c>
      <c r="X418" s="127"/>
      <c r="Y418" s="127"/>
      <c r="Z418" s="127"/>
      <c r="AA418" s="127"/>
      <c r="AB418" s="127"/>
      <c r="AC418" s="127"/>
      <c r="AD418" s="127"/>
      <c r="AE418" s="127"/>
      <c r="AF418" s="127"/>
      <c r="AG418" s="127"/>
      <c r="BA418" s="2">
        <f>Disponibili!B418</f>
        <v>0</v>
      </c>
      <c r="BB418" s="2">
        <f>Disponibili!A418</f>
        <v>0</v>
      </c>
    </row>
    <row r="419" spans="1:54" x14ac:dyDescent="0.25">
      <c r="A419" s="50">
        <v>0</v>
      </c>
      <c r="B419" s="19"/>
      <c r="C419" s="19"/>
      <c r="D419" s="20"/>
      <c r="E419" s="51">
        <v>0</v>
      </c>
      <c r="G419" s="50">
        <v>0</v>
      </c>
      <c r="H419" s="19"/>
      <c r="I419" s="19"/>
      <c r="J419" s="20"/>
      <c r="K419" s="51">
        <v>0</v>
      </c>
      <c r="M419" s="50">
        <v>0</v>
      </c>
      <c r="N419" s="19"/>
      <c r="O419" s="19"/>
      <c r="P419" s="20"/>
      <c r="Q419" s="51">
        <v>0</v>
      </c>
      <c r="S419" s="50">
        <v>0</v>
      </c>
      <c r="T419" s="19"/>
      <c r="U419" s="19"/>
      <c r="V419" s="20"/>
      <c r="W419" s="51">
        <v>0</v>
      </c>
      <c r="X419" s="127"/>
      <c r="Y419" s="127"/>
      <c r="Z419" s="127"/>
      <c r="AA419" s="127"/>
      <c r="AB419" s="127"/>
      <c r="AC419" s="127"/>
      <c r="AD419" s="127"/>
      <c r="AE419" s="127"/>
      <c r="AF419" s="127"/>
      <c r="AG419" s="127"/>
      <c r="BA419" s="2">
        <f>Disponibili!B419</f>
        <v>0</v>
      </c>
      <c r="BB419" s="2">
        <f>Disponibili!A419</f>
        <v>0</v>
      </c>
    </row>
    <row r="420" spans="1:54" x14ac:dyDescent="0.25">
      <c r="A420" s="50">
        <v>0</v>
      </c>
      <c r="B420" s="19"/>
      <c r="C420" s="19"/>
      <c r="D420" s="20"/>
      <c r="E420" s="51">
        <v>0</v>
      </c>
      <c r="G420" s="50">
        <v>0</v>
      </c>
      <c r="H420" s="19"/>
      <c r="I420" s="19"/>
      <c r="J420" s="20"/>
      <c r="K420" s="51">
        <v>0</v>
      </c>
      <c r="M420" s="50">
        <v>0</v>
      </c>
      <c r="N420" s="19"/>
      <c r="O420" s="19"/>
      <c r="P420" s="20"/>
      <c r="Q420" s="51">
        <v>0</v>
      </c>
      <c r="S420" s="50">
        <v>0</v>
      </c>
      <c r="T420" s="19"/>
      <c r="U420" s="19"/>
      <c r="V420" s="20"/>
      <c r="W420" s="51">
        <v>0</v>
      </c>
      <c r="X420" s="127"/>
      <c r="Y420" s="127"/>
      <c r="Z420" s="127"/>
      <c r="AA420" s="127"/>
      <c r="AB420" s="127"/>
      <c r="AC420" s="127"/>
      <c r="AD420" s="127"/>
      <c r="AE420" s="127"/>
      <c r="AF420" s="127"/>
      <c r="AG420" s="127"/>
      <c r="BA420" s="2">
        <f>Disponibili!B420</f>
        <v>0</v>
      </c>
      <c r="BB420" s="2">
        <f>Disponibili!A420</f>
        <v>0</v>
      </c>
    </row>
    <row r="421" spans="1:54" x14ac:dyDescent="0.25">
      <c r="A421" s="50">
        <v>0</v>
      </c>
      <c r="B421" s="19"/>
      <c r="C421" s="19"/>
      <c r="D421" s="20"/>
      <c r="E421" s="51">
        <v>0</v>
      </c>
      <c r="G421" s="50">
        <v>0</v>
      </c>
      <c r="H421" s="19"/>
      <c r="I421" s="19"/>
      <c r="J421" s="20"/>
      <c r="K421" s="51">
        <v>0</v>
      </c>
      <c r="M421" s="50">
        <v>0</v>
      </c>
      <c r="N421" s="19"/>
      <c r="O421" s="19"/>
      <c r="P421" s="20"/>
      <c r="Q421" s="51">
        <v>0</v>
      </c>
      <c r="S421" s="50">
        <v>0</v>
      </c>
      <c r="T421" s="19"/>
      <c r="U421" s="19"/>
      <c r="V421" s="20"/>
      <c r="W421" s="51">
        <v>0</v>
      </c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BA421" s="2">
        <f>Disponibili!B421</f>
        <v>0</v>
      </c>
      <c r="BB421" s="2">
        <f>Disponibili!A421</f>
        <v>0</v>
      </c>
    </row>
    <row r="422" spans="1:54" x14ac:dyDescent="0.25">
      <c r="A422" s="50">
        <v>0</v>
      </c>
      <c r="B422" s="19"/>
      <c r="C422" s="19"/>
      <c r="D422" s="20"/>
      <c r="E422" s="51">
        <v>0</v>
      </c>
      <c r="G422" s="50">
        <v>0</v>
      </c>
      <c r="H422" s="19"/>
      <c r="I422" s="19"/>
      <c r="J422" s="20"/>
      <c r="K422" s="51">
        <v>0</v>
      </c>
      <c r="M422" s="50">
        <v>0</v>
      </c>
      <c r="N422" s="19"/>
      <c r="O422" s="19"/>
      <c r="P422" s="20"/>
      <c r="Q422" s="51">
        <v>0</v>
      </c>
      <c r="S422" s="50">
        <v>0</v>
      </c>
      <c r="T422" s="19"/>
      <c r="U422" s="19"/>
      <c r="V422" s="20"/>
      <c r="W422" s="51">
        <v>0</v>
      </c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BA422" s="2">
        <f>Disponibili!B422</f>
        <v>0</v>
      </c>
      <c r="BB422" s="2">
        <f>Disponibili!A422</f>
        <v>0</v>
      </c>
    </row>
    <row r="423" spans="1:54" x14ac:dyDescent="0.25">
      <c r="A423" s="50">
        <v>0</v>
      </c>
      <c r="B423" s="19"/>
      <c r="C423" s="19"/>
      <c r="D423" s="20"/>
      <c r="E423" s="51">
        <v>0</v>
      </c>
      <c r="G423" s="50">
        <v>0</v>
      </c>
      <c r="H423" s="19"/>
      <c r="I423" s="19"/>
      <c r="J423" s="20"/>
      <c r="K423" s="51">
        <v>0</v>
      </c>
      <c r="M423" s="50">
        <v>0</v>
      </c>
      <c r="N423" s="19"/>
      <c r="O423" s="19"/>
      <c r="P423" s="20"/>
      <c r="Q423" s="51">
        <v>0</v>
      </c>
      <c r="S423" s="50">
        <v>0</v>
      </c>
      <c r="T423" s="19"/>
      <c r="U423" s="19"/>
      <c r="V423" s="20"/>
      <c r="W423" s="51">
        <v>0</v>
      </c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BA423" s="2">
        <f>Disponibili!B423</f>
        <v>0</v>
      </c>
      <c r="BB423" s="2">
        <f>Disponibili!A423</f>
        <v>0</v>
      </c>
    </row>
    <row r="424" spans="1:54" x14ac:dyDescent="0.25">
      <c r="A424" s="50">
        <v>0</v>
      </c>
      <c r="B424" s="19"/>
      <c r="C424" s="19"/>
      <c r="D424" s="20"/>
      <c r="E424" s="51">
        <v>0</v>
      </c>
      <c r="G424" s="50">
        <v>0</v>
      </c>
      <c r="H424" s="19"/>
      <c r="I424" s="19"/>
      <c r="J424" s="20"/>
      <c r="K424" s="51">
        <v>0</v>
      </c>
      <c r="M424" s="50">
        <v>0</v>
      </c>
      <c r="N424" s="19"/>
      <c r="O424" s="19"/>
      <c r="P424" s="20"/>
      <c r="Q424" s="51">
        <v>0</v>
      </c>
      <c r="S424" s="50">
        <v>0</v>
      </c>
      <c r="T424" s="19"/>
      <c r="U424" s="19"/>
      <c r="V424" s="20"/>
      <c r="W424" s="51">
        <v>0</v>
      </c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BA424" s="2">
        <f>Disponibili!B424</f>
        <v>0</v>
      </c>
      <c r="BB424" s="2">
        <f>Disponibili!A424</f>
        <v>0</v>
      </c>
    </row>
    <row r="425" spans="1:54" x14ac:dyDescent="0.25">
      <c r="A425" s="50">
        <v>0</v>
      </c>
      <c r="B425" s="19"/>
      <c r="C425" s="19"/>
      <c r="D425" s="20"/>
      <c r="E425" s="51">
        <v>0</v>
      </c>
      <c r="G425" s="50">
        <v>0</v>
      </c>
      <c r="H425" s="19"/>
      <c r="I425" s="19"/>
      <c r="J425" s="20"/>
      <c r="K425" s="51">
        <v>0</v>
      </c>
      <c r="M425" s="50">
        <v>0</v>
      </c>
      <c r="N425" s="19"/>
      <c r="O425" s="19"/>
      <c r="P425" s="20"/>
      <c r="Q425" s="51">
        <v>0</v>
      </c>
      <c r="S425" s="50">
        <v>0</v>
      </c>
      <c r="T425" s="19"/>
      <c r="U425" s="19"/>
      <c r="V425" s="20"/>
      <c r="W425" s="51">
        <v>0</v>
      </c>
      <c r="X425" s="127"/>
      <c r="Y425" s="127"/>
      <c r="Z425" s="127"/>
      <c r="AA425" s="127"/>
      <c r="AB425" s="127"/>
      <c r="AC425" s="127"/>
      <c r="AD425" s="127"/>
      <c r="AE425" s="127"/>
      <c r="AF425" s="127"/>
      <c r="AG425" s="127"/>
      <c r="BA425" s="2">
        <f>Disponibili!B425</f>
        <v>0</v>
      </c>
      <c r="BB425" s="2">
        <f>Disponibili!A425</f>
        <v>0</v>
      </c>
    </row>
    <row r="426" spans="1:54" x14ac:dyDescent="0.25">
      <c r="A426" s="50">
        <v>0</v>
      </c>
      <c r="B426" s="19"/>
      <c r="C426" s="19"/>
      <c r="D426" s="20"/>
      <c r="E426" s="51">
        <v>0</v>
      </c>
      <c r="G426" s="50">
        <v>0</v>
      </c>
      <c r="H426" s="19"/>
      <c r="I426" s="19"/>
      <c r="J426" s="20"/>
      <c r="K426" s="51">
        <v>0</v>
      </c>
      <c r="M426" s="50">
        <v>0</v>
      </c>
      <c r="N426" s="19"/>
      <c r="O426" s="19"/>
      <c r="P426" s="20"/>
      <c r="Q426" s="51">
        <v>0</v>
      </c>
      <c r="S426" s="50">
        <v>0</v>
      </c>
      <c r="T426" s="19"/>
      <c r="U426" s="19"/>
      <c r="V426" s="20"/>
      <c r="W426" s="51">
        <v>0</v>
      </c>
      <c r="X426" s="127"/>
      <c r="Y426" s="127"/>
      <c r="Z426" s="127"/>
      <c r="AA426" s="127"/>
      <c r="AB426" s="127"/>
      <c r="AC426" s="127"/>
      <c r="AD426" s="127"/>
      <c r="AE426" s="127"/>
      <c r="AF426" s="127"/>
      <c r="AG426" s="127"/>
      <c r="BA426" s="2">
        <f>Disponibili!B426</f>
        <v>0</v>
      </c>
      <c r="BB426" s="2">
        <f>Disponibili!A426</f>
        <v>0</v>
      </c>
    </row>
    <row r="427" spans="1:54" x14ac:dyDescent="0.25">
      <c r="A427" s="50">
        <v>0</v>
      </c>
      <c r="B427" s="19"/>
      <c r="C427" s="19"/>
      <c r="D427" s="20"/>
      <c r="E427" s="51">
        <v>0</v>
      </c>
      <c r="G427" s="50">
        <v>0</v>
      </c>
      <c r="H427" s="19"/>
      <c r="I427" s="19"/>
      <c r="J427" s="20"/>
      <c r="K427" s="51">
        <v>0</v>
      </c>
      <c r="M427" s="50">
        <v>0</v>
      </c>
      <c r="N427" s="19"/>
      <c r="O427" s="19"/>
      <c r="P427" s="20"/>
      <c r="Q427" s="51">
        <v>0</v>
      </c>
      <c r="S427" s="50">
        <v>0</v>
      </c>
      <c r="T427" s="19"/>
      <c r="U427" s="19"/>
      <c r="V427" s="20"/>
      <c r="W427" s="51">
        <v>0</v>
      </c>
      <c r="X427" s="127"/>
      <c r="Y427" s="127"/>
      <c r="Z427" s="127"/>
      <c r="AA427" s="127"/>
      <c r="AB427" s="127"/>
      <c r="AC427" s="127"/>
      <c r="AD427" s="127"/>
      <c r="AE427" s="127"/>
      <c r="AF427" s="127"/>
      <c r="AG427" s="127"/>
      <c r="BA427" s="2">
        <f>Disponibili!B427</f>
        <v>0</v>
      </c>
      <c r="BB427" s="2">
        <f>Disponibili!A427</f>
        <v>0</v>
      </c>
    </row>
    <row r="428" spans="1:54" x14ac:dyDescent="0.25">
      <c r="A428" s="50">
        <v>0</v>
      </c>
      <c r="B428" s="19"/>
      <c r="C428" s="19"/>
      <c r="D428" s="20"/>
      <c r="E428" s="51">
        <v>0</v>
      </c>
      <c r="G428" s="50">
        <v>0</v>
      </c>
      <c r="H428" s="19"/>
      <c r="I428" s="19"/>
      <c r="J428" s="20"/>
      <c r="K428" s="51">
        <v>0</v>
      </c>
      <c r="M428" s="50">
        <v>0</v>
      </c>
      <c r="N428" s="19"/>
      <c r="O428" s="19"/>
      <c r="P428" s="20"/>
      <c r="Q428" s="51">
        <v>0</v>
      </c>
      <c r="S428" s="50">
        <v>0</v>
      </c>
      <c r="T428" s="19"/>
      <c r="U428" s="19"/>
      <c r="V428" s="20"/>
      <c r="W428" s="51">
        <v>0</v>
      </c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BA428" s="2">
        <f>Disponibili!B428</f>
        <v>0</v>
      </c>
      <c r="BB428" s="2">
        <f>Disponibili!A428</f>
        <v>0</v>
      </c>
    </row>
    <row r="429" spans="1:54" x14ac:dyDescent="0.25">
      <c r="A429" s="50">
        <v>0</v>
      </c>
      <c r="B429" s="19"/>
      <c r="C429" s="19"/>
      <c r="D429" s="20"/>
      <c r="E429" s="51">
        <v>0</v>
      </c>
      <c r="G429" s="50">
        <v>0</v>
      </c>
      <c r="H429" s="19"/>
      <c r="I429" s="19"/>
      <c r="J429" s="20"/>
      <c r="K429" s="51">
        <v>0</v>
      </c>
      <c r="M429" s="50">
        <v>0</v>
      </c>
      <c r="N429" s="19"/>
      <c r="O429" s="19"/>
      <c r="P429" s="20"/>
      <c r="Q429" s="51">
        <v>0</v>
      </c>
      <c r="S429" s="50">
        <v>0</v>
      </c>
      <c r="T429" s="19"/>
      <c r="U429" s="19"/>
      <c r="V429" s="20"/>
      <c r="W429" s="51">
        <v>0</v>
      </c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BA429" s="2">
        <f>Disponibili!B429</f>
        <v>0</v>
      </c>
      <c r="BB429" s="2">
        <f>Disponibili!A429</f>
        <v>0</v>
      </c>
    </row>
    <row r="430" spans="1:54" x14ac:dyDescent="0.25">
      <c r="A430" s="50">
        <v>0</v>
      </c>
      <c r="B430" s="19"/>
      <c r="C430" s="19"/>
      <c r="D430" s="20"/>
      <c r="E430" s="51">
        <v>0</v>
      </c>
      <c r="G430" s="50">
        <v>0</v>
      </c>
      <c r="H430" s="19"/>
      <c r="I430" s="19"/>
      <c r="J430" s="20"/>
      <c r="K430" s="51">
        <v>0</v>
      </c>
      <c r="M430" s="50">
        <v>0</v>
      </c>
      <c r="N430" s="19"/>
      <c r="O430" s="19"/>
      <c r="P430" s="20"/>
      <c r="Q430" s="51">
        <v>0</v>
      </c>
      <c r="S430" s="50">
        <v>0</v>
      </c>
      <c r="T430" s="19"/>
      <c r="U430" s="19"/>
      <c r="V430" s="20"/>
      <c r="W430" s="51">
        <v>0</v>
      </c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BA430" s="2">
        <f>Disponibili!B430</f>
        <v>0</v>
      </c>
      <c r="BB430" s="2">
        <f>Disponibili!A430</f>
        <v>0</v>
      </c>
    </row>
    <row r="431" spans="1:54" x14ac:dyDescent="0.25">
      <c r="A431" s="50">
        <v>0</v>
      </c>
      <c r="B431" s="19"/>
      <c r="C431" s="19"/>
      <c r="D431" s="20"/>
      <c r="E431" s="51">
        <v>0</v>
      </c>
      <c r="G431" s="50">
        <v>0</v>
      </c>
      <c r="H431" s="19"/>
      <c r="I431" s="19"/>
      <c r="J431" s="20"/>
      <c r="K431" s="51">
        <v>0</v>
      </c>
      <c r="M431" s="50">
        <v>0</v>
      </c>
      <c r="N431" s="19"/>
      <c r="O431" s="19"/>
      <c r="P431" s="20"/>
      <c r="Q431" s="51">
        <v>0</v>
      </c>
      <c r="S431" s="50">
        <v>0</v>
      </c>
      <c r="T431" s="19"/>
      <c r="U431" s="19"/>
      <c r="V431" s="20"/>
      <c r="W431" s="51">
        <v>0</v>
      </c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BA431" s="2">
        <f>Disponibili!B431</f>
        <v>0</v>
      </c>
      <c r="BB431" s="2">
        <f>Disponibili!A431</f>
        <v>0</v>
      </c>
    </row>
    <row r="432" spans="1:54" x14ac:dyDescent="0.25">
      <c r="A432" s="42"/>
      <c r="B432" s="40"/>
      <c r="C432" s="54"/>
      <c r="D432" s="11"/>
      <c r="E432" s="11"/>
      <c r="F432" s="47"/>
      <c r="G432" s="42"/>
      <c r="H432" s="52"/>
      <c r="I432" s="38"/>
      <c r="J432" s="11"/>
      <c r="K432" s="11"/>
      <c r="L432" s="47"/>
      <c r="M432" s="42"/>
      <c r="N432" s="52"/>
      <c r="O432" s="38"/>
      <c r="P432" s="11"/>
      <c r="Q432" s="11"/>
      <c r="R432" s="47"/>
      <c r="S432" s="42"/>
      <c r="T432" s="52"/>
      <c r="U432" s="38"/>
      <c r="V432" s="11"/>
      <c r="BA432" s="2">
        <f>Disponibili!B432</f>
        <v>0</v>
      </c>
      <c r="BB432" s="2">
        <f>Disponibili!A432</f>
        <v>0</v>
      </c>
    </row>
    <row r="433" spans="1:54" x14ac:dyDescent="0.25">
      <c r="A433" s="44" t="s">
        <v>601</v>
      </c>
      <c r="B433" s="45"/>
      <c r="C433" s="45"/>
      <c r="D433" s="45"/>
      <c r="E433" s="46" t="s">
        <v>18</v>
      </c>
      <c r="F433" s="47"/>
      <c r="G433" s="44" t="s">
        <v>603</v>
      </c>
      <c r="H433" s="45"/>
      <c r="I433" s="48"/>
      <c r="J433" s="45"/>
      <c r="K433" s="46" t="s">
        <v>18</v>
      </c>
      <c r="L433" s="47"/>
      <c r="M433" s="44" t="s">
        <v>604</v>
      </c>
      <c r="N433" s="45"/>
      <c r="O433" s="48"/>
      <c r="P433" s="45"/>
      <c r="Q433" s="46" t="s">
        <v>18</v>
      </c>
      <c r="R433" s="47"/>
      <c r="S433" s="44" t="s">
        <v>605</v>
      </c>
      <c r="T433" s="45"/>
      <c r="U433" s="48"/>
      <c r="V433" s="45"/>
      <c r="W433" s="46" t="s">
        <v>18</v>
      </c>
      <c r="X433" s="146"/>
      <c r="Y433" s="146"/>
      <c r="Z433" s="146"/>
      <c r="AA433" s="146"/>
      <c r="AB433" s="146"/>
      <c r="AC433" s="146"/>
      <c r="AD433" s="146"/>
      <c r="AE433" s="146"/>
      <c r="AF433" s="146"/>
      <c r="AG433" s="146"/>
      <c r="BA433" s="2">
        <f>Disponibili!B433</f>
        <v>0</v>
      </c>
      <c r="BB433" s="2">
        <f>Disponibili!A433</f>
        <v>0</v>
      </c>
    </row>
    <row r="434" spans="1:54" x14ac:dyDescent="0.25">
      <c r="A434" s="50">
        <v>0</v>
      </c>
      <c r="B434" s="19"/>
      <c r="C434" s="19"/>
      <c r="D434" s="20"/>
      <c r="E434" s="51">
        <v>0</v>
      </c>
      <c r="G434" s="50">
        <v>0</v>
      </c>
      <c r="H434" s="19"/>
      <c r="I434" s="19"/>
      <c r="J434" s="20"/>
      <c r="K434" s="51">
        <v>0</v>
      </c>
      <c r="M434" s="50">
        <v>0</v>
      </c>
      <c r="N434" s="19"/>
      <c r="O434" s="19"/>
      <c r="P434" s="20"/>
      <c r="Q434" s="51">
        <v>0</v>
      </c>
      <c r="S434" s="50">
        <v>0</v>
      </c>
      <c r="T434" s="19"/>
      <c r="U434" s="19"/>
      <c r="V434" s="21"/>
      <c r="W434" s="51">
        <v>0</v>
      </c>
      <c r="X434" s="127"/>
      <c r="Y434" s="127"/>
      <c r="Z434" s="127"/>
      <c r="AA434" s="127"/>
      <c r="AB434" s="127"/>
      <c r="AC434" s="127"/>
      <c r="AD434" s="127"/>
      <c r="AE434" s="127"/>
      <c r="AF434" s="127"/>
      <c r="AG434" s="127"/>
      <c r="BA434" s="2">
        <f>Disponibili!B434</f>
        <v>0</v>
      </c>
      <c r="BB434" s="2">
        <f>Disponibili!A434</f>
        <v>0</v>
      </c>
    </row>
    <row r="435" spans="1:54" x14ac:dyDescent="0.25">
      <c r="A435" s="50">
        <v>0</v>
      </c>
      <c r="B435" s="19"/>
      <c r="C435" s="19"/>
      <c r="D435" s="20"/>
      <c r="E435" s="51">
        <v>0</v>
      </c>
      <c r="G435" s="50">
        <v>0</v>
      </c>
      <c r="H435" s="19"/>
      <c r="I435" s="19"/>
      <c r="J435" s="20"/>
      <c r="K435" s="51">
        <v>0</v>
      </c>
      <c r="M435" s="50">
        <v>0</v>
      </c>
      <c r="N435" s="19"/>
      <c r="O435" s="19"/>
      <c r="P435" s="20"/>
      <c r="Q435" s="51">
        <v>0</v>
      </c>
      <c r="S435" s="50">
        <v>0</v>
      </c>
      <c r="T435" s="19"/>
      <c r="U435" s="19"/>
      <c r="V435" s="21"/>
      <c r="W435" s="51">
        <v>0</v>
      </c>
      <c r="X435" s="127"/>
      <c r="Y435" s="127"/>
      <c r="Z435" s="127"/>
      <c r="AA435" s="127"/>
      <c r="AB435" s="127"/>
      <c r="AC435" s="127"/>
      <c r="AD435" s="127"/>
      <c r="AE435" s="127"/>
      <c r="AF435" s="127"/>
      <c r="AG435" s="127"/>
      <c r="BA435" s="2">
        <f>Disponibili!B435</f>
        <v>0</v>
      </c>
      <c r="BB435" s="2">
        <f>Disponibili!A435</f>
        <v>0</v>
      </c>
    </row>
    <row r="436" spans="1:54" x14ac:dyDescent="0.25">
      <c r="A436" s="50">
        <v>0</v>
      </c>
      <c r="B436" s="19"/>
      <c r="C436" s="19"/>
      <c r="D436" s="20"/>
      <c r="E436" s="51">
        <v>0</v>
      </c>
      <c r="G436" s="50">
        <v>0</v>
      </c>
      <c r="H436" s="19"/>
      <c r="I436" s="19"/>
      <c r="J436" s="20"/>
      <c r="K436" s="51">
        <v>0</v>
      </c>
      <c r="M436" s="50">
        <v>0</v>
      </c>
      <c r="N436" s="19"/>
      <c r="O436" s="19"/>
      <c r="P436" s="20"/>
      <c r="Q436" s="51">
        <v>0</v>
      </c>
      <c r="S436" s="50">
        <v>0</v>
      </c>
      <c r="T436" s="19"/>
      <c r="U436" s="19"/>
      <c r="V436" s="20"/>
      <c r="W436" s="51">
        <v>0</v>
      </c>
      <c r="X436" s="127"/>
      <c r="Y436" s="127"/>
      <c r="Z436" s="127"/>
      <c r="AA436" s="127"/>
      <c r="AB436" s="127"/>
      <c r="AC436" s="127"/>
      <c r="AD436" s="127"/>
      <c r="AE436" s="127"/>
      <c r="AF436" s="127"/>
      <c r="AG436" s="127"/>
      <c r="BA436" s="2">
        <f>Disponibili!B436</f>
        <v>0</v>
      </c>
      <c r="BB436" s="2">
        <f>Disponibili!A436</f>
        <v>0</v>
      </c>
    </row>
    <row r="437" spans="1:54" x14ac:dyDescent="0.25">
      <c r="A437" s="50">
        <v>0</v>
      </c>
      <c r="B437" s="19"/>
      <c r="C437" s="19"/>
      <c r="D437" s="20"/>
      <c r="E437" s="51">
        <v>0</v>
      </c>
      <c r="G437" s="50">
        <v>0</v>
      </c>
      <c r="H437" s="19"/>
      <c r="I437" s="19"/>
      <c r="J437" s="20"/>
      <c r="K437" s="51">
        <v>0</v>
      </c>
      <c r="M437" s="50">
        <v>0</v>
      </c>
      <c r="N437" s="19"/>
      <c r="O437" s="19"/>
      <c r="P437" s="20"/>
      <c r="Q437" s="51">
        <v>0</v>
      </c>
      <c r="S437" s="50">
        <v>0</v>
      </c>
      <c r="T437" s="19"/>
      <c r="U437" s="19"/>
      <c r="V437" s="20"/>
      <c r="W437" s="51">
        <v>0</v>
      </c>
      <c r="X437" s="127"/>
      <c r="Y437" s="127"/>
      <c r="Z437" s="127"/>
      <c r="AA437" s="127"/>
      <c r="AB437" s="127"/>
      <c r="AC437" s="127"/>
      <c r="AD437" s="127"/>
      <c r="AE437" s="127"/>
      <c r="AF437" s="127"/>
      <c r="AG437" s="127"/>
      <c r="BA437" s="2">
        <f>Disponibili!B437</f>
        <v>0</v>
      </c>
      <c r="BB437" s="2">
        <f>Disponibili!A437</f>
        <v>0</v>
      </c>
    </row>
    <row r="438" spans="1:54" x14ac:dyDescent="0.25">
      <c r="A438" s="50">
        <v>0</v>
      </c>
      <c r="B438" s="19"/>
      <c r="C438" s="19"/>
      <c r="D438" s="20"/>
      <c r="E438" s="51">
        <v>0</v>
      </c>
      <c r="G438" s="50">
        <v>0</v>
      </c>
      <c r="H438" s="19"/>
      <c r="I438" s="19"/>
      <c r="J438" s="20"/>
      <c r="K438" s="51">
        <v>0</v>
      </c>
      <c r="M438" s="50">
        <v>0</v>
      </c>
      <c r="N438" s="19"/>
      <c r="O438" s="19"/>
      <c r="P438" s="20"/>
      <c r="Q438" s="51">
        <v>0</v>
      </c>
      <c r="S438" s="50">
        <v>0</v>
      </c>
      <c r="T438" s="19"/>
      <c r="U438" s="19"/>
      <c r="V438" s="20"/>
      <c r="W438" s="51">
        <v>0</v>
      </c>
      <c r="X438" s="127"/>
      <c r="Y438" s="127"/>
      <c r="Z438" s="127"/>
      <c r="AA438" s="127"/>
      <c r="AB438" s="127"/>
      <c r="AC438" s="127"/>
      <c r="AD438" s="127"/>
      <c r="AE438" s="127"/>
      <c r="AF438" s="127"/>
      <c r="AG438" s="127"/>
      <c r="BA438" s="2">
        <f>Disponibili!B438</f>
        <v>0</v>
      </c>
      <c r="BB438" s="2">
        <f>Disponibili!A438</f>
        <v>0</v>
      </c>
    </row>
    <row r="439" spans="1:54" x14ac:dyDescent="0.25">
      <c r="A439" s="50">
        <v>0</v>
      </c>
      <c r="B439" s="19"/>
      <c r="C439" s="19"/>
      <c r="D439" s="20"/>
      <c r="E439" s="51">
        <v>0</v>
      </c>
      <c r="G439" s="50">
        <v>0</v>
      </c>
      <c r="H439" s="19"/>
      <c r="I439" s="19"/>
      <c r="J439" s="20"/>
      <c r="K439" s="51">
        <v>0</v>
      </c>
      <c r="M439" s="50">
        <v>0</v>
      </c>
      <c r="N439" s="19"/>
      <c r="O439" s="19"/>
      <c r="P439" s="20"/>
      <c r="Q439" s="51">
        <v>0</v>
      </c>
      <c r="S439" s="50">
        <v>0</v>
      </c>
      <c r="T439" s="19"/>
      <c r="U439" s="19"/>
      <c r="V439" s="20"/>
      <c r="W439" s="51">
        <v>0</v>
      </c>
      <c r="X439" s="127"/>
      <c r="Y439" s="127"/>
      <c r="Z439" s="127"/>
      <c r="AA439" s="127"/>
      <c r="AB439" s="127"/>
      <c r="AC439" s="127"/>
      <c r="AD439" s="127"/>
      <c r="AE439" s="127"/>
      <c r="AF439" s="127"/>
      <c r="AG439" s="127"/>
      <c r="BA439" s="2">
        <f>Disponibili!B439</f>
        <v>0</v>
      </c>
      <c r="BB439" s="2">
        <f>Disponibili!A439</f>
        <v>0</v>
      </c>
    </row>
    <row r="440" spans="1:54" x14ac:dyDescent="0.25">
      <c r="A440" s="50">
        <v>0</v>
      </c>
      <c r="B440" s="19"/>
      <c r="C440" s="19"/>
      <c r="D440" s="20"/>
      <c r="E440" s="51">
        <v>0</v>
      </c>
      <c r="G440" s="50">
        <v>0</v>
      </c>
      <c r="H440" s="19"/>
      <c r="I440" s="19"/>
      <c r="J440" s="20"/>
      <c r="K440" s="51">
        <v>0</v>
      </c>
      <c r="M440" s="50">
        <v>0</v>
      </c>
      <c r="N440" s="19"/>
      <c r="O440" s="19"/>
      <c r="P440" s="20"/>
      <c r="Q440" s="51">
        <v>0</v>
      </c>
      <c r="S440" s="50">
        <v>0</v>
      </c>
      <c r="T440" s="20"/>
      <c r="U440" s="20"/>
      <c r="V440" s="20"/>
      <c r="W440" s="51">
        <v>0</v>
      </c>
      <c r="X440" s="127"/>
      <c r="Y440" s="127"/>
      <c r="Z440" s="127"/>
      <c r="AA440" s="127"/>
      <c r="AB440" s="127"/>
      <c r="AC440" s="127"/>
      <c r="AD440" s="127"/>
      <c r="AE440" s="127"/>
      <c r="AF440" s="127"/>
      <c r="AG440" s="127"/>
      <c r="BA440" s="2">
        <f>Disponibili!B440</f>
        <v>0</v>
      </c>
      <c r="BB440" s="2">
        <f>Disponibili!A440</f>
        <v>0</v>
      </c>
    </row>
    <row r="441" spans="1:54" x14ac:dyDescent="0.25">
      <c r="A441" s="50">
        <v>0</v>
      </c>
      <c r="B441" s="19"/>
      <c r="C441" s="19"/>
      <c r="D441" s="20"/>
      <c r="E441" s="51">
        <v>0</v>
      </c>
      <c r="G441" s="50">
        <v>0</v>
      </c>
      <c r="H441" s="19"/>
      <c r="I441" s="19"/>
      <c r="J441" s="20"/>
      <c r="K441" s="51">
        <v>0</v>
      </c>
      <c r="M441" s="50">
        <v>0</v>
      </c>
      <c r="N441" s="19"/>
      <c r="O441" s="19"/>
      <c r="P441" s="20"/>
      <c r="Q441" s="51">
        <v>0</v>
      </c>
      <c r="S441" s="50">
        <v>0</v>
      </c>
      <c r="T441" s="20"/>
      <c r="U441" s="20"/>
      <c r="V441" s="20"/>
      <c r="W441" s="51">
        <v>0</v>
      </c>
      <c r="X441" s="127"/>
      <c r="Y441" s="127"/>
      <c r="Z441" s="127"/>
      <c r="AA441" s="127"/>
      <c r="AB441" s="127"/>
      <c r="AC441" s="127"/>
      <c r="AD441" s="127"/>
      <c r="AE441" s="127"/>
      <c r="AF441" s="127"/>
      <c r="AG441" s="127"/>
      <c r="BA441" s="2">
        <f>Disponibili!B441</f>
        <v>0</v>
      </c>
      <c r="BB441" s="2">
        <f>Disponibili!A441</f>
        <v>0</v>
      </c>
    </row>
    <row r="442" spans="1:54" x14ac:dyDescent="0.25">
      <c r="A442" s="50">
        <v>0</v>
      </c>
      <c r="B442" s="19"/>
      <c r="C442" s="19"/>
      <c r="D442" s="20"/>
      <c r="E442" s="51">
        <v>0</v>
      </c>
      <c r="G442" s="50">
        <v>0</v>
      </c>
      <c r="H442" s="19"/>
      <c r="I442" s="19"/>
      <c r="J442" s="20"/>
      <c r="K442" s="51">
        <v>0</v>
      </c>
      <c r="M442" s="50">
        <v>0</v>
      </c>
      <c r="N442" s="19"/>
      <c r="O442" s="19"/>
      <c r="P442" s="20"/>
      <c r="Q442" s="51">
        <v>0</v>
      </c>
      <c r="S442" s="50">
        <v>0</v>
      </c>
      <c r="T442" s="20"/>
      <c r="U442" s="20"/>
      <c r="V442" s="20"/>
      <c r="W442" s="51">
        <v>0</v>
      </c>
      <c r="X442" s="127"/>
      <c r="Y442" s="127"/>
      <c r="Z442" s="127"/>
      <c r="AA442" s="127"/>
      <c r="AB442" s="127"/>
      <c r="AC442" s="127"/>
      <c r="AD442" s="127"/>
      <c r="AE442" s="127"/>
      <c r="AF442" s="127"/>
      <c r="AG442" s="127"/>
      <c r="BA442" s="2">
        <f>Disponibili!B442</f>
        <v>0</v>
      </c>
      <c r="BB442" s="2">
        <f>Disponibili!A442</f>
        <v>0</v>
      </c>
    </row>
    <row r="443" spans="1:54" x14ac:dyDescent="0.25">
      <c r="A443" s="50">
        <v>0</v>
      </c>
      <c r="B443" s="19"/>
      <c r="C443" s="19"/>
      <c r="D443" s="20"/>
      <c r="E443" s="51">
        <v>0</v>
      </c>
      <c r="G443" s="50">
        <v>0</v>
      </c>
      <c r="H443" s="19"/>
      <c r="I443" s="19"/>
      <c r="J443" s="20"/>
      <c r="K443" s="51">
        <v>0</v>
      </c>
      <c r="M443" s="50">
        <v>0</v>
      </c>
      <c r="N443" s="19"/>
      <c r="O443" s="19"/>
      <c r="P443" s="20"/>
      <c r="Q443" s="51">
        <v>0</v>
      </c>
      <c r="S443" s="50">
        <v>0</v>
      </c>
      <c r="T443" s="20"/>
      <c r="U443" s="20"/>
      <c r="V443" s="20"/>
      <c r="W443" s="51">
        <v>0</v>
      </c>
      <c r="X443" s="127"/>
      <c r="Y443" s="127"/>
      <c r="Z443" s="127"/>
      <c r="AA443" s="127"/>
      <c r="AB443" s="127"/>
      <c r="AC443" s="127"/>
      <c r="AD443" s="127"/>
      <c r="AE443" s="127"/>
      <c r="AF443" s="127"/>
      <c r="AG443" s="127"/>
      <c r="BA443" s="2">
        <f>Disponibili!B443</f>
        <v>0</v>
      </c>
      <c r="BB443" s="2">
        <f>Disponibili!A443</f>
        <v>0</v>
      </c>
    </row>
    <row r="444" spans="1:54" x14ac:dyDescent="0.25">
      <c r="A444" s="50">
        <v>0</v>
      </c>
      <c r="B444" s="19"/>
      <c r="C444" s="19"/>
      <c r="D444" s="20"/>
      <c r="E444" s="51">
        <v>0</v>
      </c>
      <c r="G444" s="50">
        <v>0</v>
      </c>
      <c r="H444" s="19"/>
      <c r="I444" s="19"/>
      <c r="J444" s="20"/>
      <c r="K444" s="51">
        <v>0</v>
      </c>
      <c r="M444" s="50">
        <v>0</v>
      </c>
      <c r="N444" s="19"/>
      <c r="O444" s="19"/>
      <c r="P444" s="20"/>
      <c r="Q444" s="51">
        <v>0</v>
      </c>
      <c r="S444" s="50">
        <v>0</v>
      </c>
      <c r="T444" s="20"/>
      <c r="U444" s="20"/>
      <c r="V444" s="20"/>
      <c r="W444" s="51">
        <v>0</v>
      </c>
      <c r="X444" s="127"/>
      <c r="Y444" s="127"/>
      <c r="Z444" s="127"/>
      <c r="AA444" s="127"/>
      <c r="AB444" s="127"/>
      <c r="AC444" s="127"/>
      <c r="AD444" s="127"/>
      <c r="AE444" s="127"/>
      <c r="AF444" s="127"/>
      <c r="AG444" s="127"/>
      <c r="BA444" s="2">
        <f>Disponibili!B444</f>
        <v>0</v>
      </c>
      <c r="BB444" s="2">
        <f>Disponibili!A444</f>
        <v>0</v>
      </c>
    </row>
    <row r="445" spans="1:54" x14ac:dyDescent="0.25">
      <c r="A445" s="50">
        <v>0</v>
      </c>
      <c r="B445" s="19"/>
      <c r="C445" s="19"/>
      <c r="D445" s="20"/>
      <c r="E445" s="51">
        <v>0</v>
      </c>
      <c r="G445" s="50">
        <v>0</v>
      </c>
      <c r="H445" s="19"/>
      <c r="I445" s="19"/>
      <c r="J445" s="20"/>
      <c r="K445" s="51">
        <v>0</v>
      </c>
      <c r="M445" s="50">
        <v>0</v>
      </c>
      <c r="N445" s="19"/>
      <c r="O445" s="19"/>
      <c r="P445" s="20"/>
      <c r="Q445" s="51">
        <v>0</v>
      </c>
      <c r="S445" s="50">
        <v>0</v>
      </c>
      <c r="T445" s="20"/>
      <c r="U445" s="20"/>
      <c r="V445" s="20"/>
      <c r="W445" s="51">
        <v>0</v>
      </c>
      <c r="X445" s="127"/>
      <c r="Y445" s="127"/>
      <c r="Z445" s="127"/>
      <c r="AA445" s="127"/>
      <c r="AB445" s="127"/>
      <c r="AC445" s="127"/>
      <c r="AD445" s="127"/>
      <c r="AE445" s="127"/>
      <c r="AF445" s="127"/>
      <c r="AG445" s="127"/>
      <c r="BA445" s="2">
        <f>Disponibili!B445</f>
        <v>0</v>
      </c>
      <c r="BB445" s="2">
        <f>Disponibili!A445</f>
        <v>0</v>
      </c>
    </row>
    <row r="446" spans="1:54" x14ac:dyDescent="0.25">
      <c r="A446" s="50">
        <v>0</v>
      </c>
      <c r="B446" s="19"/>
      <c r="C446" s="19"/>
      <c r="D446" s="20"/>
      <c r="E446" s="51">
        <v>0</v>
      </c>
      <c r="G446" s="50">
        <v>0</v>
      </c>
      <c r="H446" s="19"/>
      <c r="I446" s="19"/>
      <c r="J446" s="20"/>
      <c r="K446" s="51">
        <v>0</v>
      </c>
      <c r="M446" s="50">
        <v>0</v>
      </c>
      <c r="N446" s="19"/>
      <c r="O446" s="19"/>
      <c r="P446" s="20"/>
      <c r="Q446" s="51">
        <v>0</v>
      </c>
      <c r="S446" s="50">
        <v>0</v>
      </c>
      <c r="T446" s="20"/>
      <c r="U446" s="20"/>
      <c r="V446" s="20"/>
      <c r="W446" s="51">
        <v>0</v>
      </c>
      <c r="X446" s="127"/>
      <c r="Y446" s="127"/>
      <c r="Z446" s="127"/>
      <c r="AA446" s="127"/>
      <c r="AB446" s="127"/>
      <c r="AC446" s="127"/>
      <c r="AD446" s="127"/>
      <c r="AE446" s="127"/>
      <c r="AF446" s="127"/>
      <c r="AG446" s="127"/>
      <c r="BA446" s="2">
        <f>Disponibili!B446</f>
        <v>0</v>
      </c>
      <c r="BB446" s="2">
        <f>Disponibili!A446</f>
        <v>0</v>
      </c>
    </row>
    <row r="447" spans="1:54" x14ac:dyDescent="0.25">
      <c r="A447" s="50">
        <v>0</v>
      </c>
      <c r="B447" s="19"/>
      <c r="C447" s="19"/>
      <c r="D447" s="20"/>
      <c r="E447" s="51">
        <v>0</v>
      </c>
      <c r="G447" s="50">
        <v>0</v>
      </c>
      <c r="H447" s="19"/>
      <c r="I447" s="19"/>
      <c r="J447" s="20"/>
      <c r="K447" s="51">
        <v>0</v>
      </c>
      <c r="M447" s="50">
        <v>0</v>
      </c>
      <c r="N447" s="19"/>
      <c r="O447" s="19"/>
      <c r="P447" s="20"/>
      <c r="Q447" s="51">
        <v>0</v>
      </c>
      <c r="S447" s="50">
        <v>0</v>
      </c>
      <c r="T447" s="20"/>
      <c r="U447" s="20"/>
      <c r="V447" s="20"/>
      <c r="W447" s="51">
        <v>0</v>
      </c>
      <c r="X447" s="127"/>
      <c r="Y447" s="127"/>
      <c r="Z447" s="127"/>
      <c r="AA447" s="127"/>
      <c r="AB447" s="127"/>
      <c r="AC447" s="127"/>
      <c r="AD447" s="127"/>
      <c r="AE447" s="127"/>
      <c r="AF447" s="127"/>
      <c r="AG447" s="127"/>
      <c r="BA447" s="2">
        <f>Disponibili!B447</f>
        <v>0</v>
      </c>
      <c r="BB447" s="2">
        <f>Disponibili!A447</f>
        <v>0</v>
      </c>
    </row>
    <row r="448" spans="1:54" x14ac:dyDescent="0.25">
      <c r="A448" s="50">
        <v>0</v>
      </c>
      <c r="B448" s="19"/>
      <c r="C448" s="19"/>
      <c r="D448" s="20"/>
      <c r="E448" s="51">
        <v>0</v>
      </c>
      <c r="G448" s="50">
        <v>0</v>
      </c>
      <c r="H448" s="19"/>
      <c r="I448" s="19"/>
      <c r="J448" s="20"/>
      <c r="K448" s="51">
        <v>0</v>
      </c>
      <c r="M448" s="50">
        <v>0</v>
      </c>
      <c r="N448" s="19"/>
      <c r="O448" s="19"/>
      <c r="P448" s="20"/>
      <c r="Q448" s="51">
        <v>0</v>
      </c>
      <c r="S448" s="50">
        <v>0</v>
      </c>
      <c r="T448" s="20"/>
      <c r="U448" s="20"/>
      <c r="V448" s="20"/>
      <c r="W448" s="51">
        <v>0</v>
      </c>
      <c r="X448" s="127"/>
      <c r="Y448" s="127"/>
      <c r="Z448" s="127"/>
      <c r="AA448" s="127"/>
      <c r="AB448" s="127"/>
      <c r="AC448" s="127"/>
      <c r="AD448" s="127"/>
      <c r="AE448" s="127"/>
      <c r="AF448" s="127"/>
      <c r="AG448" s="127"/>
      <c r="BA448" s="2">
        <f>Disponibili!B448</f>
        <v>0</v>
      </c>
      <c r="BB448" s="2">
        <f>Disponibili!A448</f>
        <v>0</v>
      </c>
    </row>
    <row r="449" spans="1:54" x14ac:dyDescent="0.25">
      <c r="A449" s="36"/>
      <c r="B449" s="37"/>
      <c r="C449" s="54"/>
      <c r="D449" s="11"/>
      <c r="E449" s="11"/>
      <c r="F449" s="47"/>
      <c r="G449" s="36"/>
      <c r="H449" s="37"/>
      <c r="I449" s="38"/>
      <c r="J449" s="11"/>
      <c r="K449" s="11"/>
      <c r="L449" s="47"/>
      <c r="M449" s="36"/>
      <c r="N449" s="37"/>
      <c r="O449" s="38"/>
      <c r="P449" s="11"/>
      <c r="R449" s="47"/>
      <c r="S449" s="36"/>
      <c r="T449" s="37"/>
      <c r="U449" s="38"/>
      <c r="V449" s="11"/>
      <c r="BA449" s="2">
        <f>Disponibili!B449</f>
        <v>0</v>
      </c>
      <c r="BB449" s="2">
        <f>Disponibili!A449</f>
        <v>0</v>
      </c>
    </row>
    <row r="450" spans="1:54" x14ac:dyDescent="0.25">
      <c r="A450" s="44" t="s">
        <v>606</v>
      </c>
      <c r="B450" s="45"/>
      <c r="C450" s="45"/>
      <c r="D450" s="45"/>
      <c r="E450" s="46" t="s">
        <v>18</v>
      </c>
      <c r="F450" s="47"/>
      <c r="G450" s="44" t="s">
        <v>607</v>
      </c>
      <c r="H450" s="45"/>
      <c r="I450" s="48"/>
      <c r="J450" s="45"/>
      <c r="K450" s="46" t="s">
        <v>18</v>
      </c>
      <c r="L450" s="47"/>
      <c r="M450" s="44" t="s">
        <v>608</v>
      </c>
      <c r="N450" s="45"/>
      <c r="O450" s="48"/>
      <c r="P450" s="45"/>
      <c r="Q450" s="46" t="s">
        <v>18</v>
      </c>
      <c r="R450" s="47"/>
      <c r="S450" s="44" t="s">
        <v>609</v>
      </c>
      <c r="T450" s="45"/>
      <c r="U450" s="48"/>
      <c r="V450" s="45"/>
      <c r="W450" s="46" t="s">
        <v>18</v>
      </c>
      <c r="X450" s="146"/>
      <c r="Y450" s="146"/>
      <c r="Z450" s="146"/>
      <c r="AA450" s="146"/>
      <c r="AB450" s="146"/>
      <c r="AC450" s="146"/>
      <c r="AD450" s="146"/>
      <c r="AE450" s="146"/>
      <c r="AF450" s="146"/>
      <c r="AG450" s="146"/>
      <c r="BA450" s="2">
        <f>Disponibili!B450</f>
        <v>0</v>
      </c>
      <c r="BB450" s="2">
        <f>Disponibili!A450</f>
        <v>0</v>
      </c>
    </row>
    <row r="451" spans="1:54" x14ac:dyDescent="0.25">
      <c r="A451" s="50">
        <v>0</v>
      </c>
      <c r="B451" s="19"/>
      <c r="C451" s="19"/>
      <c r="D451" s="20"/>
      <c r="E451" s="51">
        <v>0</v>
      </c>
      <c r="G451" s="50">
        <v>0</v>
      </c>
      <c r="H451" s="19"/>
      <c r="I451" s="19"/>
      <c r="J451" s="20"/>
      <c r="K451" s="51">
        <v>0</v>
      </c>
      <c r="M451" s="50">
        <v>0</v>
      </c>
      <c r="N451" s="19"/>
      <c r="O451" s="19"/>
      <c r="P451" s="20"/>
      <c r="Q451" s="51">
        <v>0</v>
      </c>
      <c r="S451" s="50">
        <v>0</v>
      </c>
      <c r="T451" s="19"/>
      <c r="U451" s="19"/>
      <c r="V451" s="20"/>
      <c r="W451" s="51">
        <v>0</v>
      </c>
      <c r="X451" s="127"/>
      <c r="Y451" s="127"/>
      <c r="Z451" s="127"/>
      <c r="AA451" s="127"/>
      <c r="AB451" s="127"/>
      <c r="AC451" s="127"/>
      <c r="AD451" s="127"/>
      <c r="AE451" s="127"/>
      <c r="AF451" s="127"/>
      <c r="AG451" s="127"/>
      <c r="BA451" s="2">
        <f>Disponibili!B451</f>
        <v>0</v>
      </c>
      <c r="BB451" s="2">
        <f>Disponibili!A451</f>
        <v>0</v>
      </c>
    </row>
    <row r="452" spans="1:54" x14ac:dyDescent="0.25">
      <c r="A452" s="50">
        <v>0</v>
      </c>
      <c r="B452" s="19"/>
      <c r="C452" s="19"/>
      <c r="D452" s="20"/>
      <c r="E452" s="51">
        <v>0</v>
      </c>
      <c r="G452" s="50">
        <v>0</v>
      </c>
      <c r="H452" s="19"/>
      <c r="I452" s="19"/>
      <c r="J452" s="20"/>
      <c r="K452" s="51">
        <v>0</v>
      </c>
      <c r="M452" s="50">
        <v>0</v>
      </c>
      <c r="N452" s="19"/>
      <c r="O452" s="19"/>
      <c r="P452" s="20"/>
      <c r="Q452" s="51">
        <v>0</v>
      </c>
      <c r="S452" s="50">
        <v>0</v>
      </c>
      <c r="T452" s="19"/>
      <c r="U452" s="19"/>
      <c r="V452" s="20"/>
      <c r="W452" s="51">
        <v>0</v>
      </c>
      <c r="X452" s="127"/>
      <c r="Y452" s="127"/>
      <c r="Z452" s="127"/>
      <c r="AA452" s="127"/>
      <c r="AB452" s="127"/>
      <c r="AC452" s="127"/>
      <c r="AD452" s="127"/>
      <c r="AE452" s="127"/>
      <c r="AF452" s="127"/>
      <c r="AG452" s="127"/>
      <c r="BA452" s="2">
        <f>Disponibili!B452</f>
        <v>0</v>
      </c>
      <c r="BB452" s="2">
        <f>Disponibili!A452</f>
        <v>0</v>
      </c>
    </row>
    <row r="453" spans="1:54" x14ac:dyDescent="0.25">
      <c r="A453" s="50">
        <v>0</v>
      </c>
      <c r="B453" s="19"/>
      <c r="C453" s="19"/>
      <c r="D453" s="20"/>
      <c r="E453" s="51">
        <v>0</v>
      </c>
      <c r="G453" s="50">
        <v>0</v>
      </c>
      <c r="H453" s="19"/>
      <c r="I453" s="19"/>
      <c r="J453" s="20"/>
      <c r="K453" s="51">
        <v>0</v>
      </c>
      <c r="M453" s="50">
        <v>0</v>
      </c>
      <c r="N453" s="19"/>
      <c r="O453" s="19"/>
      <c r="P453" s="20"/>
      <c r="Q453" s="51">
        <v>0</v>
      </c>
      <c r="S453" s="50">
        <v>0</v>
      </c>
      <c r="T453" s="19"/>
      <c r="U453" s="19"/>
      <c r="V453" s="20"/>
      <c r="W453" s="51">
        <v>0</v>
      </c>
      <c r="X453" s="127"/>
      <c r="Y453" s="127"/>
      <c r="Z453" s="127"/>
      <c r="AA453" s="127"/>
      <c r="AB453" s="127"/>
      <c r="AC453" s="127"/>
      <c r="AD453" s="127"/>
      <c r="AE453" s="127"/>
      <c r="AF453" s="127"/>
      <c r="AG453" s="127"/>
      <c r="BA453" s="2">
        <f>Disponibili!B453</f>
        <v>0</v>
      </c>
      <c r="BB453" s="2">
        <f>Disponibili!A453</f>
        <v>0</v>
      </c>
    </row>
    <row r="454" spans="1:54" x14ac:dyDescent="0.25">
      <c r="A454" s="50">
        <v>0</v>
      </c>
      <c r="B454" s="19"/>
      <c r="C454" s="19"/>
      <c r="D454" s="20"/>
      <c r="E454" s="51">
        <v>0</v>
      </c>
      <c r="G454" s="50">
        <v>0</v>
      </c>
      <c r="H454" s="19"/>
      <c r="I454" s="19"/>
      <c r="J454" s="20"/>
      <c r="K454" s="51">
        <v>0</v>
      </c>
      <c r="M454" s="50">
        <v>0</v>
      </c>
      <c r="N454" s="19"/>
      <c r="O454" s="19"/>
      <c r="P454" s="20"/>
      <c r="Q454" s="51">
        <v>0</v>
      </c>
      <c r="S454" s="50">
        <v>0</v>
      </c>
      <c r="T454" s="19"/>
      <c r="U454" s="19"/>
      <c r="V454" s="20"/>
      <c r="W454" s="51">
        <v>0</v>
      </c>
      <c r="X454" s="127"/>
      <c r="Y454" s="127"/>
      <c r="Z454" s="127"/>
      <c r="AA454" s="127"/>
      <c r="AB454" s="127"/>
      <c r="AC454" s="127"/>
      <c r="AD454" s="127"/>
      <c r="AE454" s="127"/>
      <c r="AF454" s="127"/>
      <c r="AG454" s="127"/>
      <c r="BA454" s="2">
        <f>Disponibili!B454</f>
        <v>0</v>
      </c>
      <c r="BB454" s="2">
        <f>Disponibili!A454</f>
        <v>0</v>
      </c>
    </row>
    <row r="455" spans="1:54" x14ac:dyDescent="0.25">
      <c r="A455" s="50">
        <v>0</v>
      </c>
      <c r="B455" s="19"/>
      <c r="C455" s="19"/>
      <c r="D455" s="20"/>
      <c r="E455" s="51">
        <v>0</v>
      </c>
      <c r="G455" s="50">
        <v>0</v>
      </c>
      <c r="H455" s="19"/>
      <c r="I455" s="19"/>
      <c r="J455" s="20"/>
      <c r="K455" s="51">
        <v>0</v>
      </c>
      <c r="M455" s="50">
        <v>0</v>
      </c>
      <c r="N455" s="19"/>
      <c r="O455" s="19"/>
      <c r="P455" s="20"/>
      <c r="Q455" s="51">
        <v>0</v>
      </c>
      <c r="S455" s="50">
        <v>0</v>
      </c>
      <c r="T455" s="19"/>
      <c r="U455" s="19"/>
      <c r="V455" s="20"/>
      <c r="W455" s="51">
        <v>0</v>
      </c>
      <c r="X455" s="127"/>
      <c r="Y455" s="127"/>
      <c r="Z455" s="127"/>
      <c r="AA455" s="127"/>
      <c r="AB455" s="127"/>
      <c r="AC455" s="127"/>
      <c r="AD455" s="127"/>
      <c r="AE455" s="127"/>
      <c r="AF455" s="127"/>
      <c r="AG455" s="127"/>
      <c r="BA455" s="2">
        <f>Disponibili!B455</f>
        <v>0</v>
      </c>
      <c r="BB455" s="2">
        <f>Disponibili!A455</f>
        <v>0</v>
      </c>
    </row>
    <row r="456" spans="1:54" x14ac:dyDescent="0.25">
      <c r="A456" s="50">
        <v>0</v>
      </c>
      <c r="B456" s="19"/>
      <c r="C456" s="19"/>
      <c r="D456" s="20"/>
      <c r="E456" s="51">
        <v>0</v>
      </c>
      <c r="G456" s="50">
        <v>0</v>
      </c>
      <c r="H456" s="19"/>
      <c r="I456" s="19"/>
      <c r="J456" s="20"/>
      <c r="K456" s="51">
        <v>0</v>
      </c>
      <c r="M456" s="50">
        <v>0</v>
      </c>
      <c r="N456" s="19"/>
      <c r="O456" s="19"/>
      <c r="P456" s="20"/>
      <c r="Q456" s="51">
        <v>0</v>
      </c>
      <c r="S456" s="50">
        <v>0</v>
      </c>
      <c r="T456" s="19"/>
      <c r="U456" s="19"/>
      <c r="V456" s="20"/>
      <c r="W456" s="51">
        <v>0</v>
      </c>
      <c r="X456" s="127"/>
      <c r="Y456" s="127"/>
      <c r="Z456" s="127"/>
      <c r="AA456" s="127"/>
      <c r="AB456" s="127"/>
      <c r="AC456" s="127"/>
      <c r="AD456" s="127"/>
      <c r="AE456" s="127"/>
      <c r="AF456" s="127"/>
      <c r="AG456" s="127"/>
      <c r="BA456" s="2">
        <f>Disponibili!B456</f>
        <v>0</v>
      </c>
      <c r="BB456" s="2">
        <f>Disponibili!A456</f>
        <v>0</v>
      </c>
    </row>
    <row r="457" spans="1:54" x14ac:dyDescent="0.25">
      <c r="A457" s="50">
        <v>0</v>
      </c>
      <c r="B457" s="19"/>
      <c r="C457" s="19"/>
      <c r="D457" s="20"/>
      <c r="E457" s="51">
        <v>0</v>
      </c>
      <c r="G457" s="50">
        <v>0</v>
      </c>
      <c r="H457" s="19"/>
      <c r="I457" s="19"/>
      <c r="J457" s="20"/>
      <c r="K457" s="51">
        <v>0</v>
      </c>
      <c r="M457" s="50">
        <v>0</v>
      </c>
      <c r="N457" s="19"/>
      <c r="O457" s="19"/>
      <c r="P457" s="20"/>
      <c r="Q457" s="51">
        <v>0</v>
      </c>
      <c r="S457" s="50">
        <v>0</v>
      </c>
      <c r="T457" s="19"/>
      <c r="U457" s="19"/>
      <c r="V457" s="20"/>
      <c r="W457" s="51">
        <v>0</v>
      </c>
      <c r="X457" s="127"/>
      <c r="Y457" s="127"/>
      <c r="Z457" s="127"/>
      <c r="AA457" s="127"/>
      <c r="AB457" s="127"/>
      <c r="AC457" s="127"/>
      <c r="AD457" s="127"/>
      <c r="AE457" s="127"/>
      <c r="AF457" s="127"/>
      <c r="AG457" s="127"/>
      <c r="BA457" s="2">
        <f>Disponibili!B457</f>
        <v>0</v>
      </c>
      <c r="BB457" s="2">
        <f>Disponibili!A457</f>
        <v>0</v>
      </c>
    </row>
    <row r="458" spans="1:54" x14ac:dyDescent="0.25">
      <c r="A458" s="50">
        <v>0</v>
      </c>
      <c r="B458" s="19"/>
      <c r="C458" s="19"/>
      <c r="D458" s="20"/>
      <c r="E458" s="51">
        <v>0</v>
      </c>
      <c r="G458" s="50">
        <v>0</v>
      </c>
      <c r="H458" s="19"/>
      <c r="I458" s="19"/>
      <c r="J458" s="20"/>
      <c r="K458" s="51">
        <v>0</v>
      </c>
      <c r="M458" s="50">
        <v>0</v>
      </c>
      <c r="N458" s="19"/>
      <c r="O458" s="19"/>
      <c r="P458" s="20"/>
      <c r="Q458" s="51">
        <v>0</v>
      </c>
      <c r="S458" s="50">
        <v>0</v>
      </c>
      <c r="T458" s="20"/>
      <c r="U458" s="20"/>
      <c r="V458" s="20"/>
      <c r="W458" s="51">
        <v>0</v>
      </c>
      <c r="X458" s="127"/>
      <c r="Y458" s="127"/>
      <c r="Z458" s="127"/>
      <c r="AA458" s="127"/>
      <c r="AB458" s="127"/>
      <c r="AC458" s="127"/>
      <c r="AD458" s="127"/>
      <c r="AE458" s="127"/>
      <c r="AF458" s="127"/>
      <c r="AG458" s="127"/>
      <c r="BA458" s="2">
        <f>Disponibili!B458</f>
        <v>0</v>
      </c>
      <c r="BB458" s="2">
        <f>Disponibili!A458</f>
        <v>0</v>
      </c>
    </row>
    <row r="459" spans="1:54" x14ac:dyDescent="0.25">
      <c r="A459" s="50">
        <v>0</v>
      </c>
      <c r="B459" s="19"/>
      <c r="C459" s="19"/>
      <c r="D459" s="20"/>
      <c r="E459" s="51">
        <v>0</v>
      </c>
      <c r="G459" s="50">
        <v>0</v>
      </c>
      <c r="H459" s="19"/>
      <c r="I459" s="19"/>
      <c r="J459" s="20"/>
      <c r="K459" s="51">
        <v>0</v>
      </c>
      <c r="M459" s="50">
        <v>0</v>
      </c>
      <c r="N459" s="19"/>
      <c r="O459" s="19"/>
      <c r="P459" s="20"/>
      <c r="Q459" s="51">
        <v>0</v>
      </c>
      <c r="S459" s="50">
        <v>0</v>
      </c>
      <c r="T459" s="20"/>
      <c r="U459" s="20"/>
      <c r="V459" s="20"/>
      <c r="W459" s="51">
        <v>0</v>
      </c>
      <c r="X459" s="127"/>
      <c r="Y459" s="127"/>
      <c r="Z459" s="127"/>
      <c r="AA459" s="127"/>
      <c r="AB459" s="127"/>
      <c r="AC459" s="127"/>
      <c r="AD459" s="127"/>
      <c r="AE459" s="127"/>
      <c r="AF459" s="127"/>
      <c r="AG459" s="127"/>
      <c r="BA459" s="2">
        <f>Disponibili!B459</f>
        <v>0</v>
      </c>
      <c r="BB459" s="2">
        <f>Disponibili!A459</f>
        <v>0</v>
      </c>
    </row>
    <row r="460" spans="1:54" x14ac:dyDescent="0.25">
      <c r="A460" s="50">
        <v>0</v>
      </c>
      <c r="B460" s="19"/>
      <c r="C460" s="19"/>
      <c r="D460" s="20"/>
      <c r="E460" s="51">
        <v>0</v>
      </c>
      <c r="G460" s="50">
        <v>0</v>
      </c>
      <c r="H460" s="19"/>
      <c r="I460" s="19"/>
      <c r="J460" s="20"/>
      <c r="K460" s="51">
        <v>0</v>
      </c>
      <c r="M460" s="50">
        <v>0</v>
      </c>
      <c r="N460" s="19"/>
      <c r="O460" s="19"/>
      <c r="P460" s="20"/>
      <c r="Q460" s="51">
        <v>0</v>
      </c>
      <c r="S460" s="50">
        <v>0</v>
      </c>
      <c r="T460" s="20"/>
      <c r="U460" s="20"/>
      <c r="V460" s="20"/>
      <c r="W460" s="51">
        <v>0</v>
      </c>
      <c r="X460" s="127"/>
      <c r="Y460" s="127"/>
      <c r="Z460" s="127"/>
      <c r="AA460" s="127"/>
      <c r="AB460" s="127"/>
      <c r="AC460" s="127"/>
      <c r="AD460" s="127"/>
      <c r="AE460" s="127"/>
      <c r="AF460" s="127"/>
      <c r="AG460" s="127"/>
      <c r="BA460" s="2">
        <f>Disponibili!B460</f>
        <v>0</v>
      </c>
      <c r="BB460" s="2">
        <f>Disponibili!A460</f>
        <v>0</v>
      </c>
    </row>
    <row r="461" spans="1:54" x14ac:dyDescent="0.25">
      <c r="A461" s="50">
        <v>0</v>
      </c>
      <c r="B461" s="19"/>
      <c r="C461" s="19"/>
      <c r="D461" s="20"/>
      <c r="E461" s="51">
        <v>0</v>
      </c>
      <c r="G461" s="50">
        <v>0</v>
      </c>
      <c r="H461" s="19"/>
      <c r="I461" s="19"/>
      <c r="J461" s="20"/>
      <c r="K461" s="51">
        <v>0</v>
      </c>
      <c r="M461" s="50">
        <v>0</v>
      </c>
      <c r="N461" s="19"/>
      <c r="O461" s="19"/>
      <c r="P461" s="20"/>
      <c r="Q461" s="51">
        <v>0</v>
      </c>
      <c r="S461" s="50">
        <v>0</v>
      </c>
      <c r="T461" s="20"/>
      <c r="U461" s="20"/>
      <c r="V461" s="20"/>
      <c r="W461" s="51">
        <v>0</v>
      </c>
      <c r="X461" s="127"/>
      <c r="Y461" s="127"/>
      <c r="Z461" s="127"/>
      <c r="AA461" s="127"/>
      <c r="AB461" s="127"/>
      <c r="AC461" s="127"/>
      <c r="AD461" s="127"/>
      <c r="AE461" s="127"/>
      <c r="AF461" s="127"/>
      <c r="AG461" s="127"/>
      <c r="BA461" s="2">
        <f>Disponibili!B461</f>
        <v>0</v>
      </c>
      <c r="BB461" s="2">
        <f>Disponibili!A461</f>
        <v>0</v>
      </c>
    </row>
    <row r="462" spans="1:54" x14ac:dyDescent="0.25">
      <c r="A462" s="50">
        <v>0</v>
      </c>
      <c r="B462" s="19"/>
      <c r="C462" s="19"/>
      <c r="D462" s="20"/>
      <c r="E462" s="51">
        <v>0</v>
      </c>
      <c r="G462" s="50">
        <v>0</v>
      </c>
      <c r="H462" s="19"/>
      <c r="I462" s="19"/>
      <c r="J462" s="20"/>
      <c r="K462" s="51">
        <v>0</v>
      </c>
      <c r="M462" s="50">
        <v>0</v>
      </c>
      <c r="N462" s="19"/>
      <c r="O462" s="19"/>
      <c r="P462" s="20"/>
      <c r="Q462" s="51">
        <v>0</v>
      </c>
      <c r="S462" s="50">
        <v>0</v>
      </c>
      <c r="T462" s="20"/>
      <c r="U462" s="20"/>
      <c r="V462" s="20"/>
      <c r="W462" s="51">
        <v>0</v>
      </c>
      <c r="X462" s="127"/>
      <c r="Y462" s="127"/>
      <c r="Z462" s="127"/>
      <c r="AA462" s="127"/>
      <c r="AB462" s="127"/>
      <c r="AC462" s="127"/>
      <c r="AD462" s="127"/>
      <c r="AE462" s="127"/>
      <c r="AF462" s="127"/>
      <c r="AG462" s="127"/>
      <c r="BA462" s="2">
        <f>Disponibili!B462</f>
        <v>0</v>
      </c>
      <c r="BB462" s="2">
        <f>Disponibili!A462</f>
        <v>0</v>
      </c>
    </row>
    <row r="463" spans="1:54" x14ac:dyDescent="0.25">
      <c r="A463" s="50">
        <v>0</v>
      </c>
      <c r="B463" s="19"/>
      <c r="C463" s="19"/>
      <c r="D463" s="20"/>
      <c r="E463" s="51">
        <v>0</v>
      </c>
      <c r="G463" s="50">
        <v>0</v>
      </c>
      <c r="H463" s="19"/>
      <c r="I463" s="19"/>
      <c r="J463" s="20"/>
      <c r="K463" s="51">
        <v>0</v>
      </c>
      <c r="M463" s="50">
        <v>0</v>
      </c>
      <c r="N463" s="19"/>
      <c r="O463" s="19"/>
      <c r="P463" s="20"/>
      <c r="Q463" s="51">
        <v>0</v>
      </c>
      <c r="S463" s="50">
        <v>0</v>
      </c>
      <c r="T463" s="20"/>
      <c r="U463" s="20"/>
      <c r="V463" s="20"/>
      <c r="W463" s="51">
        <v>0</v>
      </c>
      <c r="X463" s="127"/>
      <c r="Y463" s="127"/>
      <c r="Z463" s="127"/>
      <c r="AA463" s="127"/>
      <c r="AB463" s="127"/>
      <c r="AC463" s="127"/>
      <c r="AD463" s="127"/>
      <c r="AE463" s="127"/>
      <c r="AF463" s="127"/>
      <c r="AG463" s="127"/>
      <c r="BA463" s="2">
        <f>Disponibili!B463</f>
        <v>0</v>
      </c>
      <c r="BB463" s="2">
        <f>Disponibili!A463</f>
        <v>0</v>
      </c>
    </row>
    <row r="464" spans="1:54" x14ac:dyDescent="0.25">
      <c r="A464" s="50">
        <v>0</v>
      </c>
      <c r="B464" s="19"/>
      <c r="C464" s="19"/>
      <c r="D464" s="20"/>
      <c r="E464" s="51">
        <v>0</v>
      </c>
      <c r="G464" s="50">
        <v>0</v>
      </c>
      <c r="H464" s="19"/>
      <c r="I464" s="19"/>
      <c r="J464" s="20"/>
      <c r="K464" s="51">
        <v>0</v>
      </c>
      <c r="M464" s="50">
        <v>0</v>
      </c>
      <c r="N464" s="19"/>
      <c r="O464" s="19"/>
      <c r="P464" s="20"/>
      <c r="Q464" s="51">
        <v>0</v>
      </c>
      <c r="S464" s="50">
        <v>0</v>
      </c>
      <c r="T464" s="20"/>
      <c r="U464" s="20"/>
      <c r="V464" s="20"/>
      <c r="W464" s="51">
        <v>0</v>
      </c>
      <c r="X464" s="127"/>
      <c r="Y464" s="127"/>
      <c r="Z464" s="127"/>
      <c r="AA464" s="127"/>
      <c r="AB464" s="127"/>
      <c r="AC464" s="127"/>
      <c r="AD464" s="127"/>
      <c r="AE464" s="127"/>
      <c r="AF464" s="127"/>
      <c r="AG464" s="127"/>
      <c r="BA464" s="2">
        <f>Disponibili!B464</f>
        <v>0</v>
      </c>
      <c r="BB464" s="2">
        <f>Disponibili!A464</f>
        <v>0</v>
      </c>
    </row>
    <row r="465" spans="1:54" x14ac:dyDescent="0.25">
      <c r="A465" s="50">
        <v>0</v>
      </c>
      <c r="B465" s="19"/>
      <c r="C465" s="19"/>
      <c r="D465" s="20"/>
      <c r="E465" s="51">
        <v>0</v>
      </c>
      <c r="G465" s="50">
        <v>0</v>
      </c>
      <c r="H465" s="19"/>
      <c r="I465" s="19"/>
      <c r="J465" s="20"/>
      <c r="K465" s="51">
        <v>0</v>
      </c>
      <c r="M465" s="50">
        <v>0</v>
      </c>
      <c r="N465" s="19"/>
      <c r="O465" s="19"/>
      <c r="P465" s="20"/>
      <c r="Q465" s="51">
        <v>0</v>
      </c>
      <c r="S465" s="50">
        <v>0</v>
      </c>
      <c r="T465" s="20"/>
      <c r="U465" s="20"/>
      <c r="V465" s="20"/>
      <c r="W465" s="51">
        <v>0</v>
      </c>
      <c r="X465" s="127"/>
      <c r="Y465" s="127"/>
      <c r="Z465" s="127"/>
      <c r="AA465" s="127"/>
      <c r="AB465" s="127"/>
      <c r="AC465" s="127"/>
      <c r="AD465" s="127"/>
      <c r="AE465" s="127"/>
      <c r="AF465" s="127"/>
      <c r="AG465" s="127"/>
      <c r="BA465" s="2">
        <f>Disponibili!B465</f>
        <v>0</v>
      </c>
      <c r="BB465" s="2">
        <f>Disponibili!A465</f>
        <v>0</v>
      </c>
    </row>
    <row r="466" spans="1:54" x14ac:dyDescent="0.25">
      <c r="BA466" s="2">
        <f>Disponibili!B466</f>
        <v>0</v>
      </c>
      <c r="BB466" s="2">
        <f>Disponibili!A466</f>
        <v>0</v>
      </c>
    </row>
    <row r="467" spans="1:54" x14ac:dyDescent="0.25">
      <c r="BA467" s="2">
        <f>Disponibili!B467</f>
        <v>0</v>
      </c>
      <c r="BB467" s="2">
        <f>Disponibili!A467</f>
        <v>0</v>
      </c>
    </row>
    <row r="468" spans="1:54" x14ac:dyDescent="0.25">
      <c r="BA468" s="2">
        <f>Disponibili!B468</f>
        <v>0</v>
      </c>
      <c r="BB468" s="2">
        <f>Disponibili!A468</f>
        <v>0</v>
      </c>
    </row>
    <row r="469" spans="1:54" x14ac:dyDescent="0.25">
      <c r="BA469" s="2">
        <f>Disponibili!B469</f>
        <v>0</v>
      </c>
      <c r="BB469" s="2">
        <f>Disponibili!A469</f>
        <v>0</v>
      </c>
    </row>
    <row r="470" spans="1:54" x14ac:dyDescent="0.25">
      <c r="BA470" s="2">
        <f>Disponibili!B470</f>
        <v>0</v>
      </c>
      <c r="BB470" s="2">
        <f>Disponibili!A470</f>
        <v>0</v>
      </c>
    </row>
    <row r="471" spans="1:54" x14ac:dyDescent="0.25">
      <c r="BA471" s="2">
        <f>Disponibili!B471</f>
        <v>0</v>
      </c>
      <c r="BB471" s="2">
        <f>Disponibili!A471</f>
        <v>0</v>
      </c>
    </row>
    <row r="472" spans="1:54" x14ac:dyDescent="0.25">
      <c r="BA472" s="2">
        <f>Disponibili!B472</f>
        <v>0</v>
      </c>
      <c r="BB472" s="2">
        <f>Disponibili!A472</f>
        <v>0</v>
      </c>
    </row>
    <row r="473" spans="1:54" x14ac:dyDescent="0.25">
      <c r="BA473" s="2">
        <f>Disponibili!B473</f>
        <v>0</v>
      </c>
      <c r="BB473" s="2">
        <f>Disponibili!A473</f>
        <v>0</v>
      </c>
    </row>
    <row r="474" spans="1:54" x14ac:dyDescent="0.25">
      <c r="BA474" s="2">
        <f>Disponibili!B474</f>
        <v>0</v>
      </c>
      <c r="BB474" s="2">
        <f>Disponibili!A474</f>
        <v>0</v>
      </c>
    </row>
    <row r="475" spans="1:54" x14ac:dyDescent="0.25">
      <c r="BA475" s="2">
        <f>Disponibili!B475</f>
        <v>0</v>
      </c>
      <c r="BB475" s="2">
        <f>Disponibili!A475</f>
        <v>0</v>
      </c>
    </row>
    <row r="476" spans="1:54" x14ac:dyDescent="0.25">
      <c r="BA476" s="2">
        <f>Disponibili!B476</f>
        <v>0</v>
      </c>
      <c r="BB476" s="2">
        <f>Disponibili!A476</f>
        <v>0</v>
      </c>
    </row>
    <row r="477" spans="1:54" x14ac:dyDescent="0.25">
      <c r="BA477" s="2">
        <f>Disponibili!B477</f>
        <v>0</v>
      </c>
      <c r="BB477" s="2">
        <f>Disponibili!A477</f>
        <v>0</v>
      </c>
    </row>
    <row r="478" spans="1:54" x14ac:dyDescent="0.25">
      <c r="BA478" s="2">
        <f>Disponibili!B478</f>
        <v>0</v>
      </c>
      <c r="BB478" s="2">
        <f>Disponibili!A478</f>
        <v>0</v>
      </c>
    </row>
    <row r="479" spans="1:54" x14ac:dyDescent="0.25">
      <c r="BA479" s="2">
        <f>Disponibili!B479</f>
        <v>0</v>
      </c>
      <c r="BB479" s="2">
        <f>Disponibili!A479</f>
        <v>0</v>
      </c>
    </row>
    <row r="480" spans="1:54" x14ac:dyDescent="0.25">
      <c r="BA480" s="2">
        <f>Disponibili!B480</f>
        <v>0</v>
      </c>
      <c r="BB480" s="2">
        <f>Disponibili!A480</f>
        <v>0</v>
      </c>
    </row>
    <row r="481" spans="53:54" x14ac:dyDescent="0.25">
      <c r="BA481" s="2">
        <f>Disponibili!B481</f>
        <v>0</v>
      </c>
      <c r="BB481" s="2">
        <f>Disponibili!A481</f>
        <v>0</v>
      </c>
    </row>
    <row r="482" spans="53:54" x14ac:dyDescent="0.25">
      <c r="BA482" s="2">
        <f>Disponibili!B482</f>
        <v>0</v>
      </c>
      <c r="BB482" s="2">
        <f>Disponibili!A482</f>
        <v>0</v>
      </c>
    </row>
    <row r="483" spans="53:54" x14ac:dyDescent="0.25">
      <c r="BA483" s="2">
        <f>Disponibili!B483</f>
        <v>0</v>
      </c>
      <c r="BB483" s="2">
        <f>Disponibili!A483</f>
        <v>0</v>
      </c>
    </row>
    <row r="484" spans="53:54" x14ac:dyDescent="0.25">
      <c r="BA484" s="2">
        <f>Disponibili!B484</f>
        <v>0</v>
      </c>
      <c r="BB484" s="2">
        <f>Disponibili!A484</f>
        <v>0</v>
      </c>
    </row>
    <row r="485" spans="53:54" x14ac:dyDescent="0.25">
      <c r="BA485" s="2">
        <f>Disponibili!B485</f>
        <v>0</v>
      </c>
      <c r="BB485" s="2">
        <f>Disponibili!A485</f>
        <v>0</v>
      </c>
    </row>
    <row r="486" spans="53:54" x14ac:dyDescent="0.25">
      <c r="BA486" s="2">
        <f>Disponibili!B486</f>
        <v>0</v>
      </c>
      <c r="BB486" s="2">
        <f>Disponibili!A486</f>
        <v>0</v>
      </c>
    </row>
    <row r="487" spans="53:54" x14ac:dyDescent="0.25">
      <c r="BA487" s="2">
        <f>Disponibili!B487</f>
        <v>0</v>
      </c>
      <c r="BB487" s="2">
        <f>Disponibili!A487</f>
        <v>0</v>
      </c>
    </row>
    <row r="488" spans="53:54" x14ac:dyDescent="0.25">
      <c r="BA488" s="2">
        <f>Disponibili!B488</f>
        <v>0</v>
      </c>
      <c r="BB488" s="2">
        <f>Disponibili!A488</f>
        <v>0</v>
      </c>
    </row>
    <row r="489" spans="53:54" x14ac:dyDescent="0.25">
      <c r="BA489" s="2">
        <f>Disponibili!B489</f>
        <v>0</v>
      </c>
      <c r="BB489" s="2">
        <f>Disponibili!A489</f>
        <v>0</v>
      </c>
    </row>
    <row r="490" spans="53:54" x14ac:dyDescent="0.25">
      <c r="BA490" s="2">
        <f>Disponibili!B490</f>
        <v>0</v>
      </c>
      <c r="BB490" s="2">
        <f>Disponibili!A490</f>
        <v>0</v>
      </c>
    </row>
    <row r="491" spans="53:54" x14ac:dyDescent="0.25">
      <c r="BA491" s="2">
        <f>Disponibili!B491</f>
        <v>0</v>
      </c>
      <c r="BB491" s="2">
        <f>Disponibili!A491</f>
        <v>0</v>
      </c>
    </row>
    <row r="492" spans="53:54" x14ac:dyDescent="0.25">
      <c r="BA492" s="2">
        <f>Disponibili!B492</f>
        <v>0</v>
      </c>
      <c r="BB492" s="2">
        <f>Disponibili!A492</f>
        <v>0</v>
      </c>
    </row>
    <row r="493" spans="53:54" x14ac:dyDescent="0.25">
      <c r="BA493" s="2">
        <f>Disponibili!B493</f>
        <v>0</v>
      </c>
      <c r="BB493" s="2">
        <f>Disponibili!A493</f>
        <v>0</v>
      </c>
    </row>
    <row r="494" spans="53:54" x14ac:dyDescent="0.25">
      <c r="BA494" s="2">
        <f>Disponibili!B494</f>
        <v>0</v>
      </c>
      <c r="BB494" s="2">
        <f>Disponibili!A494</f>
        <v>0</v>
      </c>
    </row>
    <row r="495" spans="53:54" x14ac:dyDescent="0.25">
      <c r="BA495" s="2">
        <f>Disponibili!B495</f>
        <v>0</v>
      </c>
      <c r="BB495" s="2">
        <f>Disponibili!A495</f>
        <v>0</v>
      </c>
    </row>
    <row r="496" spans="53:54" x14ac:dyDescent="0.25">
      <c r="BA496" s="2">
        <f>Disponibili!B496</f>
        <v>0</v>
      </c>
      <c r="BB496" s="2">
        <f>Disponibili!A496</f>
        <v>0</v>
      </c>
    </row>
    <row r="497" spans="1:82" x14ac:dyDescent="0.25">
      <c r="BA497" s="2">
        <f>Disponibili!B497</f>
        <v>0</v>
      </c>
      <c r="BB497" s="2">
        <f>Disponibili!A497</f>
        <v>0</v>
      </c>
    </row>
    <row r="498" spans="1:82" x14ac:dyDescent="0.25">
      <c r="BA498" s="2">
        <f>Disponibili!B498</f>
        <v>0</v>
      </c>
      <c r="BB498" s="2">
        <f>Disponibili!A498</f>
        <v>0</v>
      </c>
    </row>
    <row r="499" spans="1:82" x14ac:dyDescent="0.25">
      <c r="BA499" s="2">
        <f>Disponibili!B499</f>
        <v>0</v>
      </c>
      <c r="BB499" s="2">
        <f>Disponibili!A499</f>
        <v>0</v>
      </c>
    </row>
    <row r="500" spans="1:82" x14ac:dyDescent="0.25">
      <c r="A500" s="43" t="s">
        <v>610</v>
      </c>
      <c r="G500" s="15"/>
      <c r="M500" s="15"/>
      <c r="S500" s="15"/>
      <c r="BA500" s="2">
        <f>Disponibili!B500</f>
        <v>0</v>
      </c>
      <c r="BB500" s="2">
        <f>Disponibili!A500</f>
        <v>0</v>
      </c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</row>
    <row r="501" spans="1:82" x14ac:dyDescent="0.25">
      <c r="A501" s="44" t="s">
        <v>598</v>
      </c>
      <c r="B501" s="45"/>
      <c r="C501" s="45"/>
      <c r="D501" s="45" t="s">
        <v>1</v>
      </c>
      <c r="E501" s="46" t="s">
        <v>14</v>
      </c>
      <c r="F501" s="61">
        <v>-21</v>
      </c>
      <c r="G501" s="44" t="s">
        <v>621</v>
      </c>
      <c r="H501" s="45"/>
      <c r="I501" s="48"/>
      <c r="J501" s="45" t="s">
        <v>1</v>
      </c>
      <c r="K501" s="46" t="s">
        <v>14</v>
      </c>
      <c r="L501" s="61">
        <v>-21</v>
      </c>
      <c r="M501" s="44" t="s">
        <v>599</v>
      </c>
      <c r="N501" s="45"/>
      <c r="O501" s="48"/>
      <c r="P501" s="45" t="s">
        <v>1</v>
      </c>
      <c r="Q501" s="46" t="s">
        <v>14</v>
      </c>
      <c r="R501" s="61">
        <v>-21</v>
      </c>
      <c r="S501" s="44" t="s">
        <v>600</v>
      </c>
      <c r="T501" s="45"/>
      <c r="U501" s="48"/>
      <c r="V501" s="45" t="s">
        <v>1</v>
      </c>
      <c r="W501" s="46" t="s">
        <v>14</v>
      </c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</row>
    <row r="502" spans="1:82" x14ac:dyDescent="0.25">
      <c r="A502" s="49"/>
      <c r="B502" s="20"/>
      <c r="C502" s="20"/>
      <c r="D502" s="20"/>
      <c r="E502" s="51"/>
      <c r="G502" s="49"/>
      <c r="H502" s="19"/>
      <c r="I502" s="19"/>
      <c r="J502" s="20"/>
      <c r="K502" s="51"/>
      <c r="M502" s="49"/>
      <c r="N502" s="20"/>
      <c r="O502" s="20"/>
      <c r="P502" s="20"/>
      <c r="Q502" s="51"/>
      <c r="S502" s="50"/>
      <c r="T502" s="19"/>
      <c r="U502" s="19"/>
      <c r="V502" s="20"/>
      <c r="W502" s="51"/>
      <c r="X502" s="127"/>
      <c r="Y502" s="127"/>
      <c r="Z502" s="127"/>
      <c r="AA502" s="127"/>
      <c r="AB502" s="127"/>
      <c r="AC502" s="127"/>
      <c r="AD502" s="127"/>
      <c r="AE502" s="127"/>
      <c r="AF502" s="127"/>
      <c r="AG502" s="127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</row>
    <row r="503" spans="1:82" x14ac:dyDescent="0.25">
      <c r="A503" s="49"/>
      <c r="B503" s="20"/>
      <c r="C503" s="20"/>
      <c r="D503" s="20"/>
      <c r="E503" s="51"/>
      <c r="G503" s="50"/>
      <c r="H503" s="20"/>
      <c r="I503" s="20"/>
      <c r="J503" s="20"/>
      <c r="K503" s="51"/>
      <c r="M503" s="50"/>
      <c r="N503" s="19"/>
      <c r="O503" s="19"/>
      <c r="P503" s="20"/>
      <c r="Q503" s="51"/>
      <c r="S503" s="53"/>
      <c r="T503" s="19"/>
      <c r="U503" s="19"/>
      <c r="V503" s="21"/>
      <c r="W503" s="51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</row>
    <row r="504" spans="1:82" x14ac:dyDescent="0.25">
      <c r="A504" s="49"/>
      <c r="B504" s="20"/>
      <c r="C504" s="20"/>
      <c r="D504" s="20"/>
      <c r="E504" s="51"/>
      <c r="G504" s="49"/>
      <c r="H504" s="20"/>
      <c r="I504" s="20"/>
      <c r="J504" s="20"/>
      <c r="K504" s="51"/>
      <c r="M504" s="50"/>
      <c r="N504" s="19"/>
      <c r="O504" s="19"/>
      <c r="P504" s="20"/>
      <c r="Q504" s="51"/>
      <c r="S504" s="50"/>
      <c r="T504" s="19"/>
      <c r="U504" s="19"/>
      <c r="V504" s="20"/>
      <c r="W504" s="51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</row>
    <row r="505" spans="1:82" x14ac:dyDescent="0.25">
      <c r="A505" s="49"/>
      <c r="B505" s="20"/>
      <c r="C505" s="20"/>
      <c r="D505" s="20"/>
      <c r="E505" s="51"/>
      <c r="G505" s="49"/>
      <c r="H505" s="20"/>
      <c r="I505" s="20"/>
      <c r="J505" s="20"/>
      <c r="K505" s="51"/>
      <c r="M505" s="50"/>
      <c r="N505" s="19"/>
      <c r="O505" s="19"/>
      <c r="P505" s="20"/>
      <c r="Q505" s="51"/>
      <c r="S505" s="50"/>
      <c r="T505" s="19"/>
      <c r="U505" s="19"/>
      <c r="V505" s="20"/>
      <c r="W505" s="51"/>
      <c r="X505" s="127"/>
      <c r="Y505" s="127"/>
      <c r="Z505" s="127"/>
      <c r="AA505" s="127"/>
      <c r="AB505" s="127"/>
      <c r="AC505" s="127"/>
      <c r="AD505" s="127"/>
      <c r="AE505" s="127"/>
      <c r="AF505" s="127"/>
      <c r="AG505" s="127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</row>
    <row r="506" spans="1:82" x14ac:dyDescent="0.25">
      <c r="A506" s="50"/>
      <c r="B506" s="19"/>
      <c r="C506" s="19"/>
      <c r="D506" s="20"/>
      <c r="E506" s="51"/>
      <c r="G506" s="49"/>
      <c r="H506" s="20"/>
      <c r="I506" s="20"/>
      <c r="J506" s="20"/>
      <c r="K506" s="51"/>
      <c r="M506" s="49"/>
      <c r="N506" s="20"/>
      <c r="O506" s="20"/>
      <c r="P506" s="20"/>
      <c r="Q506" s="51"/>
      <c r="S506" s="50"/>
      <c r="T506" s="19"/>
      <c r="U506" s="19"/>
      <c r="V506" s="20"/>
      <c r="W506" s="51"/>
      <c r="X506" s="127"/>
      <c r="Y506" s="127"/>
      <c r="Z506" s="127"/>
      <c r="AA506" s="127"/>
      <c r="AB506" s="127"/>
      <c r="AC506" s="127"/>
      <c r="AD506" s="127"/>
      <c r="AE506" s="127"/>
      <c r="AF506" s="127"/>
      <c r="AG506" s="127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</row>
    <row r="507" spans="1:82" x14ac:dyDescent="0.25">
      <c r="A507" s="49"/>
      <c r="B507" s="20"/>
      <c r="C507" s="20"/>
      <c r="D507" s="20"/>
      <c r="E507" s="51"/>
      <c r="G507" s="49"/>
      <c r="H507" s="19"/>
      <c r="I507" s="19"/>
      <c r="J507" s="20"/>
      <c r="K507" s="51"/>
      <c r="M507" s="50"/>
      <c r="N507" s="19"/>
      <c r="O507" s="19"/>
      <c r="P507" s="20"/>
      <c r="Q507" s="51"/>
      <c r="S507" s="50"/>
      <c r="T507" s="19"/>
      <c r="U507" s="19"/>
      <c r="V507" s="20"/>
      <c r="W507" s="51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</row>
    <row r="508" spans="1:82" x14ac:dyDescent="0.25">
      <c r="A508" s="49"/>
      <c r="B508" s="20"/>
      <c r="C508" s="20"/>
      <c r="D508" s="20"/>
      <c r="E508" s="51"/>
      <c r="G508" s="49"/>
      <c r="H508" s="19"/>
      <c r="I508" s="19"/>
      <c r="J508" s="20"/>
      <c r="K508" s="51"/>
      <c r="M508" s="49"/>
      <c r="N508" s="20"/>
      <c r="O508" s="20"/>
      <c r="P508" s="20"/>
      <c r="Q508" s="51"/>
      <c r="S508" s="50"/>
      <c r="T508" s="19"/>
      <c r="U508" s="19"/>
      <c r="V508" s="20"/>
      <c r="W508" s="51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</row>
    <row r="509" spans="1:82" x14ac:dyDescent="0.25">
      <c r="A509" s="49"/>
      <c r="B509" s="20"/>
      <c r="C509" s="20"/>
      <c r="D509" s="20"/>
      <c r="E509" s="51"/>
      <c r="G509" s="49"/>
      <c r="H509" s="19"/>
      <c r="I509" s="19"/>
      <c r="J509" s="20"/>
      <c r="K509" s="51"/>
      <c r="M509" s="50"/>
      <c r="N509" s="19"/>
      <c r="O509" s="19"/>
      <c r="P509" s="20"/>
      <c r="Q509" s="51"/>
      <c r="S509" s="50"/>
      <c r="T509" s="19"/>
      <c r="U509" s="19"/>
      <c r="V509" s="20"/>
      <c r="W509" s="51"/>
      <c r="X509" s="127"/>
      <c r="Y509" s="127"/>
      <c r="Z509" s="127"/>
      <c r="AA509" s="127"/>
      <c r="AB509" s="127"/>
      <c r="AC509" s="127"/>
      <c r="AD509" s="127"/>
      <c r="AE509" s="127"/>
      <c r="AF509" s="127"/>
      <c r="AG509" s="127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</row>
    <row r="510" spans="1:82" x14ac:dyDescent="0.25">
      <c r="A510" s="50"/>
      <c r="B510" s="19"/>
      <c r="C510" s="19"/>
      <c r="D510" s="20"/>
      <c r="E510" s="51"/>
      <c r="G510" s="49"/>
      <c r="H510" s="19"/>
      <c r="I510" s="19"/>
      <c r="J510" s="20"/>
      <c r="K510" s="51"/>
      <c r="M510" s="50"/>
      <c r="N510" s="19"/>
      <c r="O510" s="19"/>
      <c r="P510" s="20"/>
      <c r="Q510" s="51"/>
      <c r="S510" s="50"/>
      <c r="T510" s="19"/>
      <c r="U510" s="19"/>
      <c r="V510" s="20"/>
      <c r="W510" s="51"/>
      <c r="X510" s="127"/>
      <c r="Y510" s="127"/>
      <c r="Z510" s="127"/>
      <c r="AA510" s="127"/>
      <c r="AB510" s="127"/>
      <c r="AC510" s="127"/>
      <c r="AD510" s="127"/>
      <c r="AE510" s="127"/>
      <c r="AF510" s="127"/>
      <c r="AG510" s="127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</row>
    <row r="511" spans="1:82" x14ac:dyDescent="0.25">
      <c r="A511" s="49"/>
      <c r="B511" s="20"/>
      <c r="C511" s="20"/>
      <c r="D511" s="20"/>
      <c r="E511" s="51"/>
      <c r="G511" s="49"/>
      <c r="H511" s="20"/>
      <c r="I511" s="20"/>
      <c r="J511" s="20"/>
      <c r="K511" s="51"/>
      <c r="M511" s="50"/>
      <c r="N511" s="19"/>
      <c r="O511" s="19"/>
      <c r="P511" s="20"/>
      <c r="Q511" s="51"/>
      <c r="S511" s="50"/>
      <c r="T511" s="19"/>
      <c r="U511" s="19"/>
      <c r="V511" s="20"/>
      <c r="W511" s="51"/>
      <c r="X511" s="127"/>
      <c r="Y511" s="127"/>
      <c r="Z511" s="127"/>
      <c r="AA511" s="127"/>
      <c r="AB511" s="127"/>
      <c r="AC511" s="127"/>
      <c r="AD511" s="127"/>
      <c r="AE511" s="127"/>
      <c r="AF511" s="127"/>
      <c r="AG511" s="127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</row>
    <row r="512" spans="1:82" x14ac:dyDescent="0.25">
      <c r="A512" s="50"/>
      <c r="B512" s="19"/>
      <c r="C512" s="19"/>
      <c r="D512" s="20"/>
      <c r="E512" s="51"/>
      <c r="G512" s="49"/>
      <c r="H512" s="20"/>
      <c r="I512" s="20"/>
      <c r="J512" s="20"/>
      <c r="K512" s="51"/>
      <c r="M512" s="50"/>
      <c r="N512" s="19"/>
      <c r="O512" s="19"/>
      <c r="P512" s="20"/>
      <c r="Q512" s="51"/>
      <c r="S512" s="50"/>
      <c r="T512" s="19"/>
      <c r="U512" s="19"/>
      <c r="V512" s="20"/>
      <c r="W512" s="51"/>
      <c r="X512" s="127"/>
      <c r="Y512" s="127"/>
      <c r="Z512" s="127"/>
      <c r="AA512" s="127"/>
      <c r="AB512" s="127"/>
      <c r="AC512" s="127"/>
      <c r="AD512" s="127"/>
      <c r="AE512" s="127"/>
      <c r="AF512" s="127"/>
      <c r="AG512" s="127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</row>
    <row r="513" spans="1:82" x14ac:dyDescent="0.25">
      <c r="A513" s="49"/>
      <c r="B513" s="20"/>
      <c r="C513" s="20"/>
      <c r="D513" s="20"/>
      <c r="E513" s="51"/>
      <c r="G513" s="49"/>
      <c r="H513" s="20"/>
      <c r="I513" s="20"/>
      <c r="J513" s="20"/>
      <c r="K513" s="51"/>
      <c r="M513" s="50"/>
      <c r="N513" s="19"/>
      <c r="O513" s="19"/>
      <c r="P513" s="20"/>
      <c r="Q513" s="51"/>
      <c r="S513" s="50"/>
      <c r="T513" s="19"/>
      <c r="U513" s="19"/>
      <c r="V513" s="20"/>
      <c r="W513" s="51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</row>
    <row r="514" spans="1:82" x14ac:dyDescent="0.25">
      <c r="A514" s="49"/>
      <c r="B514" s="20"/>
      <c r="C514" s="20"/>
      <c r="D514" s="20"/>
      <c r="E514" s="51"/>
      <c r="G514" s="49"/>
      <c r="H514" s="20"/>
      <c r="I514" s="20"/>
      <c r="J514" s="20"/>
      <c r="K514" s="51"/>
      <c r="M514" s="50"/>
      <c r="N514" s="19"/>
      <c r="O514" s="19"/>
      <c r="P514" s="20"/>
      <c r="Q514" s="51"/>
      <c r="S514" s="50"/>
      <c r="T514" s="19"/>
      <c r="U514" s="19"/>
      <c r="V514" s="20"/>
      <c r="W514" s="51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</row>
    <row r="515" spans="1:82" x14ac:dyDescent="0.25">
      <c r="A515" s="49"/>
      <c r="B515" s="20"/>
      <c r="C515" s="20"/>
      <c r="D515" s="20"/>
      <c r="E515" s="51"/>
      <c r="G515" s="49"/>
      <c r="H515" s="20"/>
      <c r="I515" s="20"/>
      <c r="J515" s="20"/>
      <c r="K515" s="51"/>
      <c r="M515" s="50"/>
      <c r="N515" s="19"/>
      <c r="O515" s="19"/>
      <c r="P515" s="20"/>
      <c r="Q515" s="51"/>
      <c r="S515" s="50"/>
      <c r="T515" s="19"/>
      <c r="U515" s="19"/>
      <c r="V515" s="20"/>
      <c r="W515" s="51"/>
      <c r="X515" s="127"/>
      <c r="Y515" s="127"/>
      <c r="Z515" s="127"/>
      <c r="AA515" s="127"/>
      <c r="AB515" s="127"/>
      <c r="AC515" s="127"/>
      <c r="AD515" s="127"/>
      <c r="AE515" s="127"/>
      <c r="AF515" s="127"/>
      <c r="AG515" s="127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</row>
    <row r="516" spans="1:82" x14ac:dyDescent="0.25">
      <c r="A516" s="49"/>
      <c r="B516" s="20"/>
      <c r="C516" s="20"/>
      <c r="D516" s="20"/>
      <c r="E516" s="51"/>
      <c r="G516" s="49"/>
      <c r="H516" s="20"/>
      <c r="I516" s="20"/>
      <c r="J516" s="20"/>
      <c r="K516" s="51"/>
      <c r="M516" s="50"/>
      <c r="N516" s="19"/>
      <c r="O516" s="19"/>
      <c r="P516" s="20"/>
      <c r="Q516" s="51"/>
      <c r="S516" s="50"/>
      <c r="T516" s="19"/>
      <c r="U516" s="19"/>
      <c r="V516" s="20"/>
      <c r="W516" s="51"/>
      <c r="X516" s="127"/>
      <c r="Y516" s="127"/>
      <c r="Z516" s="127"/>
      <c r="AA516" s="127"/>
      <c r="AB516" s="127"/>
      <c r="AC516" s="127"/>
      <c r="AD516" s="127"/>
      <c r="AE516" s="127"/>
      <c r="AF516" s="127"/>
      <c r="AG516" s="127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</row>
    <row r="517" spans="1:82" x14ac:dyDescent="0.25">
      <c r="A517" s="49"/>
      <c r="B517" s="20"/>
      <c r="C517" s="20"/>
      <c r="D517" s="20"/>
      <c r="E517" s="51"/>
      <c r="G517" s="49"/>
      <c r="H517" s="20"/>
      <c r="I517" s="20"/>
      <c r="J517" s="20"/>
      <c r="K517" s="51"/>
      <c r="M517" s="50"/>
      <c r="N517" s="19"/>
      <c r="O517" s="19"/>
      <c r="P517" s="20"/>
      <c r="Q517" s="51"/>
      <c r="S517" s="50"/>
      <c r="T517" s="19"/>
      <c r="U517" s="19"/>
      <c r="V517" s="20"/>
      <c r="W517" s="51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</row>
    <row r="518" spans="1:82" x14ac:dyDescent="0.25">
      <c r="A518" s="49"/>
      <c r="B518" s="20"/>
      <c r="C518" s="20"/>
      <c r="D518" s="20"/>
      <c r="E518" s="51"/>
      <c r="G518" s="49"/>
      <c r="H518" s="20"/>
      <c r="I518" s="20"/>
      <c r="J518" s="20"/>
      <c r="K518" s="51"/>
      <c r="M518" s="50"/>
      <c r="N518" s="19"/>
      <c r="O518" s="19"/>
      <c r="P518" s="20"/>
      <c r="Q518" s="51"/>
      <c r="S518" s="50"/>
      <c r="T518" s="19"/>
      <c r="U518" s="19"/>
      <c r="V518" s="20"/>
      <c r="W518" s="51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</row>
    <row r="519" spans="1:82" x14ac:dyDescent="0.25">
      <c r="A519" s="49"/>
      <c r="B519" s="20"/>
      <c r="C519" s="20"/>
      <c r="D519" s="20"/>
      <c r="E519" s="51"/>
      <c r="G519" s="49"/>
      <c r="H519" s="20"/>
      <c r="I519" s="20"/>
      <c r="J519" s="20"/>
      <c r="K519" s="51"/>
      <c r="M519" s="50"/>
      <c r="N519" s="19"/>
      <c r="O519" s="19"/>
      <c r="P519" s="20"/>
      <c r="Q519" s="51"/>
      <c r="S519" s="50"/>
      <c r="T519" s="19"/>
      <c r="U519" s="19"/>
      <c r="V519" s="20"/>
      <c r="W519" s="51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</row>
    <row r="520" spans="1:82" x14ac:dyDescent="0.25">
      <c r="A520" s="49"/>
      <c r="B520" s="20"/>
      <c r="C520" s="20"/>
      <c r="D520" s="20"/>
      <c r="E520" s="51"/>
      <c r="G520" s="49"/>
      <c r="H520" s="20"/>
      <c r="I520" s="20"/>
      <c r="J520" s="20"/>
      <c r="K520" s="51"/>
      <c r="M520" s="50"/>
      <c r="N520" s="19"/>
      <c r="O520" s="19"/>
      <c r="P520" s="20"/>
      <c r="Q520" s="51"/>
      <c r="S520" s="50"/>
      <c r="T520" s="19"/>
      <c r="U520" s="19"/>
      <c r="V520" s="20"/>
      <c r="W520" s="51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</row>
    <row r="521" spans="1:82" x14ac:dyDescent="0.25">
      <c r="A521" s="49"/>
      <c r="B521" s="20"/>
      <c r="C521" s="20"/>
      <c r="D521" s="20"/>
      <c r="E521" s="51"/>
      <c r="G521" s="49"/>
      <c r="H521" s="20"/>
      <c r="I521" s="20"/>
      <c r="J521" s="20"/>
      <c r="K521" s="51"/>
      <c r="M521" s="50"/>
      <c r="N521" s="19"/>
      <c r="O521" s="19"/>
      <c r="P521" s="20"/>
      <c r="Q521" s="51"/>
      <c r="S521" s="50"/>
      <c r="T521" s="19"/>
      <c r="U521" s="19"/>
      <c r="V521" s="20"/>
      <c r="W521" s="51"/>
      <c r="X521" s="127"/>
      <c r="Y521" s="127"/>
      <c r="Z521" s="127"/>
      <c r="AA521" s="127"/>
      <c r="AB521" s="127"/>
      <c r="AC521" s="127"/>
      <c r="AD521" s="127"/>
      <c r="AE521" s="127"/>
      <c r="AF521" s="127"/>
      <c r="AG521" s="127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</row>
    <row r="522" spans="1:82" x14ac:dyDescent="0.25">
      <c r="A522" s="49"/>
      <c r="B522" s="20"/>
      <c r="C522" s="20"/>
      <c r="D522" s="20"/>
      <c r="E522" s="51"/>
      <c r="G522" s="49"/>
      <c r="H522" s="20"/>
      <c r="I522" s="20"/>
      <c r="J522" s="20"/>
      <c r="K522" s="51"/>
      <c r="M522" s="50"/>
      <c r="N522" s="19"/>
      <c r="O522" s="19"/>
      <c r="P522" s="20"/>
      <c r="Q522" s="51"/>
      <c r="S522" s="50"/>
      <c r="T522" s="19"/>
      <c r="U522" s="19"/>
      <c r="V522" s="20"/>
      <c r="W522" s="51"/>
      <c r="X522" s="127"/>
      <c r="Y522" s="127"/>
      <c r="Z522" s="127"/>
      <c r="AA522" s="127"/>
      <c r="AB522" s="127"/>
      <c r="AC522" s="127"/>
      <c r="AD522" s="127"/>
      <c r="AE522" s="127"/>
      <c r="AF522" s="127"/>
      <c r="AG522" s="127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</row>
    <row r="523" spans="1:82" x14ac:dyDescent="0.25">
      <c r="A523" s="49"/>
      <c r="B523" s="20"/>
      <c r="C523" s="20"/>
      <c r="D523" s="20"/>
      <c r="E523" s="51"/>
      <c r="G523" s="49"/>
      <c r="H523" s="20"/>
      <c r="I523" s="20"/>
      <c r="J523" s="20"/>
      <c r="K523" s="51"/>
      <c r="M523" s="50"/>
      <c r="N523" s="19"/>
      <c r="O523" s="19"/>
      <c r="P523" s="20"/>
      <c r="Q523" s="51"/>
      <c r="S523" s="50"/>
      <c r="T523" s="19"/>
      <c r="U523" s="19"/>
      <c r="V523" s="20"/>
      <c r="W523" s="51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</row>
    <row r="524" spans="1:82" x14ac:dyDescent="0.25">
      <c r="A524" s="49"/>
      <c r="B524" s="20"/>
      <c r="C524" s="20"/>
      <c r="D524" s="20"/>
      <c r="E524" s="51"/>
      <c r="G524" s="49"/>
      <c r="H524" s="20"/>
      <c r="I524" s="20"/>
      <c r="J524" s="20"/>
      <c r="K524" s="51"/>
      <c r="M524" s="50"/>
      <c r="N524" s="19"/>
      <c r="O524" s="19"/>
      <c r="P524" s="20"/>
      <c r="Q524" s="51"/>
      <c r="S524" s="50"/>
      <c r="T524" s="19"/>
      <c r="U524" s="19"/>
      <c r="V524" s="20"/>
      <c r="W524" s="51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</row>
    <row r="525" spans="1:82" x14ac:dyDescent="0.25">
      <c r="A525" s="49"/>
      <c r="B525" s="20"/>
      <c r="C525" s="20"/>
      <c r="D525" s="20"/>
      <c r="E525" s="51"/>
      <c r="G525" s="49"/>
      <c r="H525" s="20"/>
      <c r="I525" s="20"/>
      <c r="J525" s="20"/>
      <c r="K525" s="51"/>
      <c r="M525" s="50"/>
      <c r="N525" s="19"/>
      <c r="O525" s="19"/>
      <c r="P525" s="20"/>
      <c r="Q525" s="51"/>
      <c r="S525" s="50"/>
      <c r="T525" s="19"/>
      <c r="U525" s="19"/>
      <c r="V525" s="20"/>
      <c r="W525" s="51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</row>
    <row r="526" spans="1:82" x14ac:dyDescent="0.25">
      <c r="A526" s="49"/>
      <c r="B526" s="20"/>
      <c r="C526" s="20"/>
      <c r="D526" s="20"/>
      <c r="E526" s="51"/>
      <c r="G526" s="49"/>
      <c r="H526" s="20"/>
      <c r="I526" s="20"/>
      <c r="J526" s="20"/>
      <c r="K526" s="51"/>
      <c r="M526" s="50"/>
      <c r="N526" s="19"/>
      <c r="O526" s="19"/>
      <c r="P526" s="20"/>
      <c r="Q526" s="51"/>
      <c r="S526" s="50"/>
      <c r="T526" s="19"/>
      <c r="U526" s="19"/>
      <c r="V526" s="20"/>
      <c r="W526" s="51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</row>
    <row r="527" spans="1:82" x14ac:dyDescent="0.25">
      <c r="A527" s="49"/>
      <c r="B527" s="20"/>
      <c r="C527" s="20"/>
      <c r="D527" s="20"/>
      <c r="E527" s="51"/>
      <c r="G527" s="49"/>
      <c r="H527" s="20"/>
      <c r="I527" s="20"/>
      <c r="J527" s="20"/>
      <c r="K527" s="51"/>
      <c r="M527" s="50"/>
      <c r="N527" s="19"/>
      <c r="O527" s="19"/>
      <c r="P527" s="20"/>
      <c r="Q527" s="51"/>
      <c r="S527" s="50"/>
      <c r="T527" s="19"/>
      <c r="U527" s="19"/>
      <c r="V527" s="20"/>
      <c r="W527" s="51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</row>
    <row r="528" spans="1:82" x14ac:dyDescent="0.25">
      <c r="A528" s="49"/>
      <c r="B528" s="20"/>
      <c r="C528" s="20"/>
      <c r="D528" s="20"/>
      <c r="E528" s="51"/>
      <c r="G528" s="49"/>
      <c r="H528" s="20"/>
      <c r="I528" s="20"/>
      <c r="J528" s="20"/>
      <c r="K528" s="51"/>
      <c r="M528" s="50"/>
      <c r="N528" s="19"/>
      <c r="O528" s="19"/>
      <c r="P528" s="20"/>
      <c r="Q528" s="51"/>
      <c r="S528" s="50"/>
      <c r="T528" s="19"/>
      <c r="U528" s="19"/>
      <c r="V528" s="20"/>
      <c r="W528" s="51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</row>
    <row r="529" spans="1:82" x14ac:dyDescent="0.25">
      <c r="A529" s="49"/>
      <c r="B529" s="20"/>
      <c r="C529" s="20"/>
      <c r="D529" s="20"/>
      <c r="E529" s="51"/>
      <c r="G529" s="49"/>
      <c r="H529" s="20"/>
      <c r="I529" s="20"/>
      <c r="J529" s="20"/>
      <c r="K529" s="51"/>
      <c r="M529" s="50"/>
      <c r="N529" s="19"/>
      <c r="O529" s="19"/>
      <c r="P529" s="20"/>
      <c r="Q529" s="51"/>
      <c r="S529" s="50"/>
      <c r="T529" s="19"/>
      <c r="U529" s="19"/>
      <c r="V529" s="20"/>
      <c r="W529" s="51"/>
      <c r="X529" s="127"/>
      <c r="Y529" s="127"/>
      <c r="Z529" s="127"/>
      <c r="AA529" s="127"/>
      <c r="AB529" s="127"/>
      <c r="AC529" s="127"/>
      <c r="AD529" s="127"/>
      <c r="AE529" s="127"/>
      <c r="AF529" s="127"/>
      <c r="AG529" s="127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</row>
    <row r="530" spans="1:82" x14ac:dyDescent="0.25">
      <c r="A530" s="50"/>
      <c r="B530" s="19"/>
      <c r="C530" s="19"/>
      <c r="D530" s="20"/>
      <c r="E530" s="51"/>
      <c r="G530" s="49"/>
      <c r="H530" s="20"/>
      <c r="I530" s="20"/>
      <c r="J530" s="20"/>
      <c r="K530" s="51"/>
      <c r="M530" s="50"/>
      <c r="N530" s="19"/>
      <c r="O530" s="19"/>
      <c r="P530" s="20"/>
      <c r="Q530" s="51"/>
      <c r="S530" s="50"/>
      <c r="T530" s="19"/>
      <c r="U530" s="19"/>
      <c r="V530" s="20"/>
      <c r="W530" s="51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</row>
    <row r="531" spans="1:82" x14ac:dyDescent="0.25">
      <c r="A531" s="50"/>
      <c r="B531" s="19"/>
      <c r="C531" s="19"/>
      <c r="D531" s="20"/>
      <c r="E531" s="51"/>
      <c r="G531" s="50"/>
      <c r="H531" s="20"/>
      <c r="I531" s="20"/>
      <c r="J531" s="20"/>
      <c r="K531" s="51"/>
      <c r="M531" s="50"/>
      <c r="N531" s="19"/>
      <c r="O531" s="19"/>
      <c r="P531" s="20"/>
      <c r="Q531" s="51"/>
      <c r="S531" s="50"/>
      <c r="T531" s="19"/>
      <c r="U531" s="19"/>
      <c r="V531" s="20"/>
      <c r="W531" s="51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</row>
    <row r="532" spans="1:82" x14ac:dyDescent="0.25">
      <c r="A532" s="50"/>
      <c r="B532" s="19"/>
      <c r="C532" s="19"/>
      <c r="D532" s="20"/>
      <c r="E532" s="51"/>
      <c r="G532" s="49"/>
      <c r="H532" s="19"/>
      <c r="I532" s="19"/>
      <c r="J532" s="20"/>
      <c r="K532" s="51"/>
      <c r="M532" s="50"/>
      <c r="N532" s="19"/>
      <c r="O532" s="19"/>
      <c r="P532" s="20"/>
      <c r="Q532" s="51"/>
      <c r="S532" s="50"/>
      <c r="T532" s="19"/>
      <c r="U532" s="19"/>
      <c r="V532" s="20"/>
      <c r="W532" s="51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</row>
    <row r="533" spans="1:82" x14ac:dyDescent="0.25">
      <c r="A533" s="50"/>
      <c r="B533" s="19"/>
      <c r="C533" s="19"/>
      <c r="D533" s="20"/>
      <c r="E533" s="51"/>
      <c r="G533" s="49"/>
      <c r="H533" s="20"/>
      <c r="I533" s="20"/>
      <c r="J533" s="20"/>
      <c r="K533" s="51"/>
      <c r="M533" s="50"/>
      <c r="N533" s="19"/>
      <c r="O533" s="19"/>
      <c r="P533" s="20"/>
      <c r="Q533" s="51"/>
      <c r="S533" s="50"/>
      <c r="T533" s="19"/>
      <c r="U533" s="19"/>
      <c r="V533" s="20"/>
      <c r="W533" s="51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</row>
    <row r="534" spans="1:82" x14ac:dyDescent="0.25">
      <c r="A534" s="49"/>
      <c r="B534" s="20"/>
      <c r="C534" s="20"/>
      <c r="D534" s="20"/>
      <c r="E534" s="51"/>
      <c r="G534" s="50"/>
      <c r="H534" s="20"/>
      <c r="I534" s="20"/>
      <c r="J534" s="20"/>
      <c r="K534" s="51"/>
      <c r="M534" s="50"/>
      <c r="N534" s="19"/>
      <c r="O534" s="19"/>
      <c r="P534" s="20"/>
      <c r="Q534" s="51"/>
      <c r="S534" s="50"/>
      <c r="T534" s="19"/>
      <c r="U534" s="19"/>
      <c r="V534" s="20"/>
      <c r="W534" s="51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</row>
    <row r="535" spans="1:82" x14ac:dyDescent="0.25">
      <c r="A535" s="49"/>
      <c r="B535" s="19"/>
      <c r="C535" s="19"/>
      <c r="D535" s="20"/>
      <c r="E535" s="51"/>
      <c r="G535" s="53"/>
      <c r="H535" s="19"/>
      <c r="I535" s="19"/>
      <c r="J535" s="21"/>
      <c r="K535" s="51"/>
      <c r="M535" s="53"/>
      <c r="N535" s="19"/>
      <c r="O535" s="19"/>
      <c r="P535" s="20"/>
      <c r="Q535" s="51"/>
      <c r="S535" s="50"/>
      <c r="T535" s="19"/>
      <c r="U535" s="19"/>
      <c r="V535" s="20"/>
      <c r="W535" s="51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</row>
    <row r="536" spans="1:82" x14ac:dyDescent="0.25">
      <c r="A536" s="50"/>
      <c r="B536" s="19"/>
      <c r="C536" s="19"/>
      <c r="D536" s="20"/>
      <c r="E536" s="51"/>
      <c r="G536" s="49"/>
      <c r="H536" s="19"/>
      <c r="I536" s="19"/>
      <c r="J536" s="20"/>
      <c r="K536" s="51"/>
      <c r="M536" s="50"/>
      <c r="N536" s="19"/>
      <c r="O536" s="19"/>
      <c r="P536" s="20"/>
      <c r="Q536" s="51"/>
      <c r="S536" s="50"/>
      <c r="T536" s="19"/>
      <c r="U536" s="19"/>
      <c r="V536" s="20"/>
      <c r="W536" s="51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</row>
    <row r="537" spans="1:82" x14ac:dyDescent="0.25">
      <c r="A537" s="50"/>
      <c r="B537" s="19"/>
      <c r="C537" s="19"/>
      <c r="D537" s="20"/>
      <c r="E537" s="51"/>
      <c r="G537" s="49"/>
      <c r="H537" s="19"/>
      <c r="I537" s="19"/>
      <c r="J537" s="20"/>
      <c r="K537" s="51"/>
      <c r="M537" s="50"/>
      <c r="N537" s="19"/>
      <c r="O537" s="19"/>
      <c r="P537" s="20"/>
      <c r="Q537" s="51"/>
      <c r="S537" s="50"/>
      <c r="T537" s="19"/>
      <c r="U537" s="19"/>
      <c r="V537" s="20"/>
      <c r="W537" s="51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</row>
    <row r="538" spans="1:82" x14ac:dyDescent="0.25">
      <c r="A538" s="49"/>
      <c r="B538" s="20"/>
      <c r="C538" s="20"/>
      <c r="D538" s="20"/>
      <c r="E538" s="51"/>
      <c r="G538" s="50"/>
      <c r="H538" s="20"/>
      <c r="I538" s="20"/>
      <c r="J538" s="20"/>
      <c r="K538" s="51"/>
      <c r="M538" s="50"/>
      <c r="N538" s="19"/>
      <c r="O538" s="19"/>
      <c r="P538" s="20"/>
      <c r="Q538" s="51"/>
      <c r="S538" s="50"/>
      <c r="T538" s="19"/>
      <c r="U538" s="19"/>
      <c r="V538" s="20"/>
      <c r="W538" s="51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</row>
    <row r="539" spans="1:82" x14ac:dyDescent="0.25">
      <c r="A539" s="49"/>
      <c r="B539" s="20"/>
      <c r="C539" s="20"/>
      <c r="D539" s="20"/>
      <c r="E539" s="51"/>
      <c r="G539" s="50"/>
      <c r="H539" s="20"/>
      <c r="I539" s="20"/>
      <c r="J539" s="20"/>
      <c r="K539" s="51"/>
      <c r="M539" s="49"/>
      <c r="N539" s="20"/>
      <c r="O539" s="20"/>
      <c r="P539" s="20"/>
      <c r="Q539" s="51"/>
      <c r="S539" s="50"/>
      <c r="T539" s="19"/>
      <c r="U539" s="19"/>
      <c r="V539" s="20"/>
      <c r="W539" s="51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</row>
    <row r="540" spans="1:82" x14ac:dyDescent="0.25">
      <c r="A540" s="49"/>
      <c r="B540" s="20"/>
      <c r="C540" s="20"/>
      <c r="D540" s="20"/>
      <c r="E540" s="51"/>
      <c r="G540" s="50"/>
      <c r="H540" s="20"/>
      <c r="I540" s="20"/>
      <c r="J540" s="20"/>
      <c r="K540" s="51"/>
      <c r="M540" s="49"/>
      <c r="N540" s="20"/>
      <c r="O540" s="20"/>
      <c r="P540" s="20"/>
      <c r="Q540" s="51"/>
      <c r="S540" s="50"/>
      <c r="T540" s="19"/>
      <c r="U540" s="19"/>
      <c r="V540" s="20"/>
      <c r="W540" s="51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</row>
    <row r="541" spans="1:82" x14ac:dyDescent="0.25">
      <c r="A541" s="49"/>
      <c r="B541" s="20"/>
      <c r="C541" s="20"/>
      <c r="D541" s="20"/>
      <c r="E541" s="51"/>
      <c r="G541" s="50"/>
      <c r="H541" s="20"/>
      <c r="I541" s="20"/>
      <c r="J541" s="20"/>
      <c r="K541" s="51"/>
      <c r="M541" s="49"/>
      <c r="N541" s="20"/>
      <c r="O541" s="20"/>
      <c r="P541" s="20"/>
      <c r="Q541" s="51"/>
      <c r="S541" s="50"/>
      <c r="T541" s="19"/>
      <c r="U541" s="19"/>
      <c r="V541" s="20"/>
      <c r="W541" s="51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</row>
    <row r="542" spans="1:82" x14ac:dyDescent="0.25">
      <c r="A542" s="49"/>
      <c r="B542" s="20"/>
      <c r="C542" s="20"/>
      <c r="D542" s="20"/>
      <c r="E542" s="51"/>
      <c r="G542" s="50"/>
      <c r="H542" s="20"/>
      <c r="I542" s="20"/>
      <c r="J542" s="20"/>
      <c r="K542" s="51"/>
      <c r="M542" s="49"/>
      <c r="N542" s="20"/>
      <c r="O542" s="20"/>
      <c r="P542" s="20"/>
      <c r="Q542" s="51"/>
      <c r="S542" s="50"/>
      <c r="T542" s="19"/>
      <c r="U542" s="19"/>
      <c r="V542" s="20"/>
      <c r="W542" s="51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</row>
    <row r="543" spans="1:82" x14ac:dyDescent="0.25">
      <c r="A543" s="49"/>
      <c r="B543" s="20"/>
      <c r="C543" s="20"/>
      <c r="D543" s="20"/>
      <c r="E543" s="51"/>
      <c r="G543" s="50"/>
      <c r="H543" s="20"/>
      <c r="I543" s="20"/>
      <c r="J543" s="20"/>
      <c r="K543" s="51"/>
      <c r="M543" s="49"/>
      <c r="N543" s="20"/>
      <c r="O543" s="20"/>
      <c r="P543" s="20"/>
      <c r="Q543" s="51"/>
      <c r="S543" s="50"/>
      <c r="T543" s="19"/>
      <c r="U543" s="19"/>
      <c r="V543" s="20"/>
      <c r="W543" s="51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</row>
    <row r="544" spans="1:82" x14ac:dyDescent="0.25">
      <c r="A544" s="49"/>
      <c r="B544" s="20"/>
      <c r="C544" s="20"/>
      <c r="D544" s="20"/>
      <c r="E544" s="51"/>
      <c r="G544" s="50"/>
      <c r="H544" s="20"/>
      <c r="I544" s="20"/>
      <c r="J544" s="20"/>
      <c r="K544" s="51"/>
      <c r="M544" s="49"/>
      <c r="N544" s="20"/>
      <c r="O544" s="20"/>
      <c r="P544" s="20"/>
      <c r="Q544" s="51"/>
      <c r="S544" s="50"/>
      <c r="T544" s="19"/>
      <c r="U544" s="19"/>
      <c r="V544" s="20"/>
      <c r="W544" s="51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</row>
    <row r="545" spans="1:82" x14ac:dyDescent="0.25">
      <c r="A545" s="49"/>
      <c r="B545" s="20"/>
      <c r="C545" s="20"/>
      <c r="D545" s="20"/>
      <c r="E545" s="51"/>
      <c r="G545" s="50"/>
      <c r="H545" s="20"/>
      <c r="I545" s="20"/>
      <c r="J545" s="20"/>
      <c r="K545" s="51"/>
      <c r="M545" s="49"/>
      <c r="N545" s="20"/>
      <c r="O545" s="20"/>
      <c r="P545" s="20"/>
      <c r="Q545" s="51"/>
      <c r="S545" s="50"/>
      <c r="T545" s="19"/>
      <c r="U545" s="19"/>
      <c r="V545" s="20"/>
      <c r="W545" s="51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</row>
    <row r="546" spans="1:82" x14ac:dyDescent="0.25">
      <c r="A546" s="49"/>
      <c r="B546" s="20"/>
      <c r="C546" s="20"/>
      <c r="D546" s="20"/>
      <c r="E546" s="51"/>
      <c r="G546" s="49"/>
      <c r="H546" s="20"/>
      <c r="I546" s="20"/>
      <c r="J546" s="20"/>
      <c r="K546" s="51"/>
      <c r="M546" s="50"/>
      <c r="N546" s="19"/>
      <c r="O546" s="19"/>
      <c r="P546" s="20"/>
      <c r="Q546" s="51"/>
      <c r="S546" s="50"/>
      <c r="T546" s="19"/>
      <c r="U546" s="19"/>
      <c r="V546" s="20"/>
      <c r="W546" s="51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</row>
    <row r="547" spans="1:82" x14ac:dyDescent="0.25">
      <c r="A547" s="49"/>
      <c r="B547" s="20"/>
      <c r="C547" s="20"/>
      <c r="D547" s="20"/>
      <c r="E547" s="51"/>
      <c r="G547" s="49"/>
      <c r="H547" s="20"/>
      <c r="I547" s="20"/>
      <c r="J547" s="20"/>
      <c r="K547" s="51"/>
      <c r="M547" s="50"/>
      <c r="N547" s="19"/>
      <c r="O547" s="19"/>
      <c r="P547" s="20"/>
      <c r="Q547" s="51"/>
      <c r="S547" s="50"/>
      <c r="T547" s="19"/>
      <c r="U547" s="19"/>
      <c r="V547" s="20"/>
      <c r="W547" s="51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</row>
    <row r="548" spans="1:82" x14ac:dyDescent="0.25">
      <c r="A548" s="49"/>
      <c r="B548" s="20"/>
      <c r="C548" s="20"/>
      <c r="D548" s="20"/>
      <c r="E548" s="51"/>
      <c r="G548" s="50"/>
      <c r="H548" s="20"/>
      <c r="I548" s="20"/>
      <c r="J548" s="20"/>
      <c r="K548" s="51"/>
      <c r="M548" s="50"/>
      <c r="N548" s="19"/>
      <c r="O548" s="19"/>
      <c r="P548" s="20"/>
      <c r="Q548" s="51"/>
      <c r="S548" s="50"/>
      <c r="T548" s="19"/>
      <c r="U548" s="19"/>
      <c r="V548" s="20"/>
      <c r="W548" s="51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</row>
    <row r="549" spans="1:82" x14ac:dyDescent="0.25">
      <c r="A549" s="49"/>
      <c r="B549" s="20"/>
      <c r="C549" s="20"/>
      <c r="D549" s="20"/>
      <c r="E549" s="51"/>
      <c r="G549" s="50"/>
      <c r="H549" s="20"/>
      <c r="I549" s="20"/>
      <c r="J549" s="20"/>
      <c r="K549" s="51"/>
      <c r="M549" s="50"/>
      <c r="N549" s="19"/>
      <c r="O549" s="19"/>
      <c r="P549" s="20"/>
      <c r="Q549" s="51"/>
      <c r="S549" s="50"/>
      <c r="T549" s="19"/>
      <c r="U549" s="19"/>
      <c r="V549" s="20"/>
      <c r="W549" s="51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</row>
    <row r="550" spans="1:82" x14ac:dyDescent="0.25">
      <c r="A550" s="49"/>
      <c r="B550" s="20"/>
      <c r="C550" s="20"/>
      <c r="D550" s="20"/>
      <c r="E550" s="51"/>
      <c r="G550" s="49"/>
      <c r="H550" s="20"/>
      <c r="I550" s="20"/>
      <c r="J550" s="20"/>
      <c r="K550" s="51"/>
      <c r="M550" s="50"/>
      <c r="N550" s="19"/>
      <c r="O550" s="19"/>
      <c r="P550" s="20"/>
      <c r="Q550" s="51"/>
      <c r="S550" s="50"/>
      <c r="T550" s="19"/>
      <c r="U550" s="19"/>
      <c r="V550" s="20"/>
      <c r="W550" s="51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</row>
    <row r="551" spans="1:82" x14ac:dyDescent="0.25">
      <c r="A551" s="49"/>
      <c r="B551" s="20"/>
      <c r="C551" s="20"/>
      <c r="D551" s="20"/>
      <c r="E551" s="51"/>
      <c r="G551" s="53"/>
      <c r="H551" s="19"/>
      <c r="I551" s="19"/>
      <c r="J551" s="21"/>
      <c r="K551" s="51"/>
      <c r="M551" s="50"/>
      <c r="N551" s="19"/>
      <c r="O551" s="19"/>
      <c r="P551" s="20"/>
      <c r="Q551" s="51"/>
      <c r="S551" s="50"/>
      <c r="T551" s="19"/>
      <c r="U551" s="19"/>
      <c r="V551" s="20"/>
      <c r="W551" s="51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</row>
    <row r="552" spans="1:82" x14ac:dyDescent="0.25">
      <c r="A552" s="49"/>
      <c r="B552" s="20"/>
      <c r="C552" s="20"/>
      <c r="D552" s="20"/>
      <c r="E552" s="51"/>
      <c r="G552" s="49"/>
      <c r="H552" s="20"/>
      <c r="I552" s="20"/>
      <c r="J552" s="20"/>
      <c r="K552" s="51"/>
      <c r="M552" s="50"/>
      <c r="N552" s="19"/>
      <c r="O552" s="19"/>
      <c r="P552" s="20"/>
      <c r="Q552" s="51"/>
      <c r="S552" s="50"/>
      <c r="T552" s="19"/>
      <c r="U552" s="19"/>
      <c r="V552" s="20"/>
      <c r="W552" s="51"/>
      <c r="X552" s="127"/>
      <c r="Y552" s="127"/>
      <c r="Z552" s="127"/>
      <c r="AA552" s="127"/>
      <c r="AB552" s="127"/>
      <c r="AC552" s="127"/>
      <c r="AD552" s="127"/>
      <c r="AE552" s="127"/>
      <c r="AF552" s="127"/>
      <c r="AG552" s="127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</row>
    <row r="553" spans="1:82" x14ac:dyDescent="0.25">
      <c r="A553" s="42"/>
      <c r="B553" s="40"/>
      <c r="C553" s="54"/>
      <c r="D553" s="11"/>
      <c r="E553" s="11"/>
      <c r="F553" s="47"/>
      <c r="G553" s="42"/>
      <c r="H553" s="52"/>
      <c r="I553" s="38"/>
      <c r="J553" s="11"/>
      <c r="K553" s="11"/>
      <c r="L553" s="47"/>
      <c r="M553" s="42"/>
      <c r="N553" s="52"/>
      <c r="O553" s="38"/>
      <c r="P553" s="11"/>
      <c r="Q553" s="11"/>
      <c r="R553" s="47"/>
      <c r="S553" s="42"/>
      <c r="T553" s="52"/>
      <c r="U553" s="38"/>
      <c r="V553" s="11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</row>
    <row r="554" spans="1:82" x14ac:dyDescent="0.25">
      <c r="A554" s="44" t="s">
        <v>601</v>
      </c>
      <c r="B554" s="45"/>
      <c r="C554" s="45"/>
      <c r="D554" s="45" t="s">
        <v>1</v>
      </c>
      <c r="E554" s="46" t="s">
        <v>14</v>
      </c>
      <c r="F554" s="61">
        <v>0</v>
      </c>
      <c r="G554" s="44" t="s">
        <v>603</v>
      </c>
      <c r="H554" s="45"/>
      <c r="I554" s="48"/>
      <c r="J554" s="45" t="s">
        <v>1</v>
      </c>
      <c r="K554" s="46" t="s">
        <v>14</v>
      </c>
      <c r="L554" s="61">
        <v>0</v>
      </c>
      <c r="M554" s="44" t="s">
        <v>604</v>
      </c>
      <c r="N554" s="45"/>
      <c r="O554" s="48"/>
      <c r="P554" s="45" t="s">
        <v>1</v>
      </c>
      <c r="Q554" s="46" t="s">
        <v>14</v>
      </c>
      <c r="R554" s="61">
        <v>0</v>
      </c>
      <c r="S554" s="44" t="s">
        <v>605</v>
      </c>
      <c r="T554" s="45"/>
      <c r="U554" s="48"/>
      <c r="V554" s="45" t="s">
        <v>1</v>
      </c>
      <c r="W554" s="46" t="s">
        <v>14</v>
      </c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</row>
    <row r="555" spans="1:82" x14ac:dyDescent="0.25">
      <c r="A555" s="50"/>
      <c r="B555" s="19"/>
      <c r="C555" s="19"/>
      <c r="D555" s="20"/>
      <c r="E555" s="51"/>
      <c r="G555" s="50"/>
      <c r="H555" s="19"/>
      <c r="I555" s="19"/>
      <c r="J555" s="20"/>
      <c r="K555" s="51"/>
      <c r="M555" s="50"/>
      <c r="N555" s="19"/>
      <c r="O555" s="19"/>
      <c r="P555" s="20"/>
      <c r="Q555" s="51"/>
      <c r="S555" s="50"/>
      <c r="T555" s="19"/>
      <c r="U555" s="19"/>
      <c r="V555" s="20"/>
      <c r="W555" s="51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</row>
    <row r="556" spans="1:82" x14ac:dyDescent="0.25">
      <c r="A556" s="49"/>
      <c r="B556" s="20"/>
      <c r="C556" s="20"/>
      <c r="D556" s="20"/>
      <c r="E556" s="51"/>
      <c r="G556" s="50"/>
      <c r="H556" s="19"/>
      <c r="I556" s="19"/>
      <c r="J556" s="20"/>
      <c r="K556" s="51"/>
      <c r="M556" s="53"/>
      <c r="N556" s="19"/>
      <c r="O556" s="19"/>
      <c r="P556" s="21"/>
      <c r="Q556" s="51"/>
      <c r="S556" s="50"/>
      <c r="T556" s="19"/>
      <c r="U556" s="19"/>
      <c r="V556" s="20"/>
      <c r="W556" s="51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</row>
    <row r="557" spans="1:82" x14ac:dyDescent="0.25">
      <c r="A557" s="50"/>
      <c r="B557" s="19"/>
      <c r="C557" s="19"/>
      <c r="D557" s="20"/>
      <c r="E557" s="51"/>
      <c r="G557" s="49"/>
      <c r="H557" s="20"/>
      <c r="I557" s="20"/>
      <c r="J557" s="20"/>
      <c r="K557" s="51"/>
      <c r="M557" s="50"/>
      <c r="N557" s="19"/>
      <c r="O557" s="19"/>
      <c r="P557" s="20"/>
      <c r="Q557" s="51"/>
      <c r="S557" s="50"/>
      <c r="T557" s="19"/>
      <c r="U557" s="19"/>
      <c r="V557" s="20"/>
      <c r="W557" s="51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</row>
    <row r="558" spans="1:82" x14ac:dyDescent="0.25">
      <c r="A558" s="49"/>
      <c r="B558" s="20"/>
      <c r="C558" s="20"/>
      <c r="D558" s="20"/>
      <c r="E558" s="51"/>
      <c r="G558" s="50"/>
      <c r="H558" s="19"/>
      <c r="I558" s="19"/>
      <c r="J558" s="20"/>
      <c r="K558" s="51"/>
      <c r="M558" s="53"/>
      <c r="N558" s="19"/>
      <c r="O558" s="19"/>
      <c r="P558" s="21"/>
      <c r="Q558" s="51"/>
      <c r="S558" s="49"/>
      <c r="T558" s="20"/>
      <c r="U558" s="20"/>
      <c r="V558" s="20"/>
      <c r="W558" s="51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</row>
    <row r="559" spans="1:82" x14ac:dyDescent="0.25">
      <c r="A559" s="50"/>
      <c r="B559" s="19"/>
      <c r="C559" s="19"/>
      <c r="D559" s="20"/>
      <c r="E559" s="51"/>
      <c r="G559" s="50"/>
      <c r="H559" s="19"/>
      <c r="I559" s="19"/>
      <c r="J559" s="20"/>
      <c r="K559" s="51"/>
      <c r="M559" s="50"/>
      <c r="N559" s="19"/>
      <c r="O559" s="19"/>
      <c r="P559" s="20"/>
      <c r="Q559" s="51"/>
      <c r="S559" s="49"/>
      <c r="T559" s="20"/>
      <c r="U559" s="20"/>
      <c r="V559" s="20"/>
      <c r="W559" s="51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</row>
    <row r="560" spans="1:82" x14ac:dyDescent="0.25">
      <c r="A560" s="49"/>
      <c r="B560" s="20"/>
      <c r="C560" s="20"/>
      <c r="D560" s="20"/>
      <c r="E560" s="51"/>
      <c r="G560" s="50"/>
      <c r="H560" s="19"/>
      <c r="I560" s="19"/>
      <c r="J560" s="20"/>
      <c r="K560" s="51"/>
      <c r="M560" s="50"/>
      <c r="N560" s="19"/>
      <c r="O560" s="19"/>
      <c r="P560" s="20"/>
      <c r="Q560" s="51"/>
      <c r="S560" s="49"/>
      <c r="T560" s="20"/>
      <c r="U560" s="20"/>
      <c r="V560" s="20"/>
      <c r="W560" s="51"/>
      <c r="X560" s="127"/>
      <c r="Y560" s="127"/>
      <c r="Z560" s="127"/>
      <c r="AA560" s="127"/>
      <c r="AB560" s="127"/>
      <c r="AC560" s="127"/>
      <c r="AD560" s="127"/>
      <c r="AE560" s="127"/>
      <c r="AF560" s="127"/>
      <c r="AG560" s="127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</row>
    <row r="561" spans="1:82" x14ac:dyDescent="0.25">
      <c r="A561" s="49"/>
      <c r="B561" s="20"/>
      <c r="C561" s="20"/>
      <c r="D561" s="20"/>
      <c r="E561" s="51"/>
      <c r="G561" s="50"/>
      <c r="H561" s="19"/>
      <c r="I561" s="19"/>
      <c r="J561" s="20"/>
      <c r="K561" s="51"/>
      <c r="M561" s="50"/>
      <c r="N561" s="19"/>
      <c r="O561" s="19"/>
      <c r="P561" s="20"/>
      <c r="Q561" s="51"/>
      <c r="S561" s="49"/>
      <c r="T561" s="20"/>
      <c r="U561" s="20"/>
      <c r="V561" s="20"/>
      <c r="W561" s="51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</row>
    <row r="562" spans="1:82" x14ac:dyDescent="0.25">
      <c r="A562" s="49"/>
      <c r="B562" s="20"/>
      <c r="C562" s="20"/>
      <c r="D562" s="20"/>
      <c r="E562" s="51"/>
      <c r="G562" s="50"/>
      <c r="H562" s="19"/>
      <c r="I562" s="19"/>
      <c r="J562" s="20"/>
      <c r="K562" s="51"/>
      <c r="M562" s="50"/>
      <c r="N562" s="19"/>
      <c r="O562" s="19"/>
      <c r="P562" s="20"/>
      <c r="Q562" s="51"/>
      <c r="S562" s="49"/>
      <c r="T562" s="20"/>
      <c r="U562" s="20"/>
      <c r="V562" s="20"/>
      <c r="W562" s="51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</row>
    <row r="563" spans="1:82" x14ac:dyDescent="0.25">
      <c r="A563" s="49"/>
      <c r="B563" s="20"/>
      <c r="C563" s="20"/>
      <c r="D563" s="20"/>
      <c r="E563" s="51"/>
      <c r="G563" s="50"/>
      <c r="H563" s="19"/>
      <c r="I563" s="19"/>
      <c r="J563" s="20"/>
      <c r="K563" s="51"/>
      <c r="M563" s="50"/>
      <c r="N563" s="19"/>
      <c r="O563" s="19"/>
      <c r="P563" s="20"/>
      <c r="Q563" s="51"/>
      <c r="S563" s="49"/>
      <c r="T563" s="20"/>
      <c r="U563" s="20"/>
      <c r="V563" s="20"/>
      <c r="W563" s="51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</row>
    <row r="564" spans="1:82" x14ac:dyDescent="0.25">
      <c r="A564" s="49"/>
      <c r="B564" s="20"/>
      <c r="C564" s="20"/>
      <c r="D564" s="20"/>
      <c r="E564" s="51"/>
      <c r="G564" s="50"/>
      <c r="H564" s="19"/>
      <c r="I564" s="19"/>
      <c r="J564" s="20"/>
      <c r="K564" s="51"/>
      <c r="M564" s="50"/>
      <c r="N564" s="19"/>
      <c r="O564" s="19"/>
      <c r="P564" s="20"/>
      <c r="Q564" s="51"/>
      <c r="S564" s="49"/>
      <c r="T564" s="20"/>
      <c r="U564" s="20"/>
      <c r="V564" s="20"/>
      <c r="W564" s="51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</row>
    <row r="565" spans="1:82" x14ac:dyDescent="0.25">
      <c r="A565" s="49"/>
      <c r="B565" s="20"/>
      <c r="C565" s="20"/>
      <c r="D565" s="20"/>
      <c r="E565" s="51"/>
      <c r="G565" s="50"/>
      <c r="H565" s="19"/>
      <c r="I565" s="19"/>
      <c r="J565" s="20"/>
      <c r="K565" s="51"/>
      <c r="M565" s="50"/>
      <c r="N565" s="19"/>
      <c r="O565" s="19"/>
      <c r="P565" s="20"/>
      <c r="Q565" s="51"/>
      <c r="S565" s="49"/>
      <c r="T565" s="20"/>
      <c r="U565" s="20"/>
      <c r="V565" s="20"/>
      <c r="W565" s="51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</row>
    <row r="566" spans="1:82" x14ac:dyDescent="0.25">
      <c r="A566" s="49"/>
      <c r="B566" s="20"/>
      <c r="C566" s="20"/>
      <c r="D566" s="20"/>
      <c r="E566" s="51"/>
      <c r="G566" s="49"/>
      <c r="H566" s="20"/>
      <c r="I566" s="20"/>
      <c r="J566" s="20"/>
      <c r="K566" s="51"/>
      <c r="M566" s="50"/>
      <c r="N566" s="19"/>
      <c r="O566" s="19"/>
      <c r="P566" s="20"/>
      <c r="Q566" s="51"/>
      <c r="S566" s="49"/>
      <c r="T566" s="20"/>
      <c r="U566" s="20"/>
      <c r="V566" s="20"/>
      <c r="W566" s="51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</row>
    <row r="567" spans="1:82" x14ac:dyDescent="0.25">
      <c r="A567" s="49"/>
      <c r="B567" s="20"/>
      <c r="C567" s="20"/>
      <c r="D567" s="20"/>
      <c r="E567" s="51"/>
      <c r="G567" s="49"/>
      <c r="H567" s="20"/>
      <c r="I567" s="20"/>
      <c r="J567" s="20"/>
      <c r="K567" s="51"/>
      <c r="M567" s="50"/>
      <c r="N567" s="19"/>
      <c r="O567" s="19"/>
      <c r="P567" s="20"/>
      <c r="Q567" s="51"/>
      <c r="S567" s="49"/>
      <c r="T567" s="20"/>
      <c r="U567" s="20"/>
      <c r="V567" s="20"/>
      <c r="W567" s="51"/>
      <c r="X567" s="127"/>
      <c r="Y567" s="127"/>
      <c r="Z567" s="127"/>
      <c r="AA567" s="127"/>
      <c r="AB567" s="127"/>
      <c r="AC567" s="127"/>
      <c r="AD567" s="127"/>
      <c r="AE567" s="127"/>
      <c r="AF567" s="127"/>
      <c r="AG567" s="127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</row>
    <row r="568" spans="1:82" x14ac:dyDescent="0.25">
      <c r="A568" s="49"/>
      <c r="B568" s="20"/>
      <c r="C568" s="20"/>
      <c r="D568" s="20"/>
      <c r="E568" s="51"/>
      <c r="G568" s="49"/>
      <c r="H568" s="20"/>
      <c r="I568" s="20"/>
      <c r="J568" s="20"/>
      <c r="K568" s="51"/>
      <c r="M568" s="50"/>
      <c r="N568" s="19"/>
      <c r="O568" s="19"/>
      <c r="P568" s="20"/>
      <c r="Q568" s="51"/>
      <c r="S568" s="49"/>
      <c r="T568" s="20"/>
      <c r="U568" s="20"/>
      <c r="V568" s="20"/>
      <c r="W568" s="51"/>
      <c r="X568" s="127"/>
      <c r="Y568" s="127"/>
      <c r="Z568" s="127"/>
      <c r="AA568" s="127"/>
      <c r="AB568" s="127"/>
      <c r="AC568" s="127"/>
      <c r="AD568" s="127"/>
      <c r="AE568" s="127"/>
      <c r="AF568" s="127"/>
      <c r="AG568" s="127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</row>
    <row r="569" spans="1:82" x14ac:dyDescent="0.25">
      <c r="A569" s="49"/>
      <c r="B569" s="20"/>
      <c r="C569" s="20"/>
      <c r="D569" s="20"/>
      <c r="E569" s="51"/>
      <c r="G569" s="49"/>
      <c r="H569" s="20"/>
      <c r="I569" s="20"/>
      <c r="J569" s="20"/>
      <c r="K569" s="51"/>
      <c r="M569" s="50"/>
      <c r="N569" s="19"/>
      <c r="O569" s="19"/>
      <c r="P569" s="20"/>
      <c r="Q569" s="51"/>
      <c r="S569" s="49"/>
      <c r="T569" s="20"/>
      <c r="U569" s="20"/>
      <c r="V569" s="20"/>
      <c r="W569" s="51"/>
      <c r="X569" s="127"/>
      <c r="Y569" s="127"/>
      <c r="Z569" s="127"/>
      <c r="AA569" s="127"/>
      <c r="AB569" s="127"/>
      <c r="AC569" s="127"/>
      <c r="AD569" s="127"/>
      <c r="AE569" s="127"/>
      <c r="AF569" s="127"/>
      <c r="AG569" s="127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</row>
    <row r="570" spans="1:82" x14ac:dyDescent="0.25">
      <c r="A570" s="49"/>
      <c r="B570" s="20"/>
      <c r="C570" s="20"/>
      <c r="D570" s="20"/>
      <c r="E570" s="51"/>
      <c r="G570" s="49"/>
      <c r="H570" s="20"/>
      <c r="I570" s="20"/>
      <c r="J570" s="20"/>
      <c r="K570" s="51"/>
      <c r="M570" s="50"/>
      <c r="N570" s="19"/>
      <c r="O570" s="19"/>
      <c r="P570" s="20"/>
      <c r="Q570" s="51"/>
      <c r="S570" s="49"/>
      <c r="T570" s="20"/>
      <c r="U570" s="20"/>
      <c r="V570" s="20"/>
      <c r="W570" s="51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</row>
    <row r="571" spans="1:82" x14ac:dyDescent="0.25">
      <c r="A571" s="49"/>
      <c r="B571" s="20"/>
      <c r="C571" s="20"/>
      <c r="D571" s="20"/>
      <c r="E571" s="51"/>
      <c r="G571" s="49"/>
      <c r="H571" s="20"/>
      <c r="I571" s="20"/>
      <c r="J571" s="20"/>
      <c r="K571" s="51"/>
      <c r="M571" s="50"/>
      <c r="N571" s="19"/>
      <c r="O571" s="19"/>
      <c r="P571" s="20"/>
      <c r="Q571" s="51"/>
      <c r="S571" s="49"/>
      <c r="T571" s="20"/>
      <c r="U571" s="20"/>
      <c r="V571" s="20"/>
      <c r="W571" s="51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</row>
    <row r="572" spans="1:82" x14ac:dyDescent="0.25">
      <c r="A572" s="49"/>
      <c r="B572" s="20"/>
      <c r="C572" s="20"/>
      <c r="D572" s="20"/>
      <c r="E572" s="51"/>
      <c r="G572" s="49"/>
      <c r="H572" s="20"/>
      <c r="I572" s="20"/>
      <c r="J572" s="20"/>
      <c r="K572" s="51"/>
      <c r="M572" s="50"/>
      <c r="N572" s="19"/>
      <c r="O572" s="19"/>
      <c r="P572" s="20"/>
      <c r="Q572" s="51"/>
      <c r="S572" s="49"/>
      <c r="T572" s="20"/>
      <c r="U572" s="20"/>
      <c r="V572" s="20"/>
      <c r="W572" s="51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</row>
    <row r="573" spans="1:82" x14ac:dyDescent="0.25">
      <c r="A573" s="49"/>
      <c r="B573" s="20"/>
      <c r="C573" s="20"/>
      <c r="D573" s="20"/>
      <c r="E573" s="51"/>
      <c r="G573" s="49"/>
      <c r="H573" s="20"/>
      <c r="I573" s="20"/>
      <c r="J573" s="20"/>
      <c r="K573" s="51"/>
      <c r="M573" s="50"/>
      <c r="N573" s="19"/>
      <c r="O573" s="19"/>
      <c r="P573" s="20"/>
      <c r="Q573" s="51"/>
      <c r="S573" s="49"/>
      <c r="T573" s="20"/>
      <c r="U573" s="20"/>
      <c r="V573" s="20"/>
      <c r="W573" s="51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</row>
    <row r="574" spans="1:82" x14ac:dyDescent="0.25">
      <c r="A574" s="49"/>
      <c r="B574" s="20"/>
      <c r="C574" s="20"/>
      <c r="D574" s="20"/>
      <c r="E574" s="51"/>
      <c r="G574" s="49"/>
      <c r="H574" s="20"/>
      <c r="I574" s="20"/>
      <c r="J574" s="20"/>
      <c r="K574" s="51"/>
      <c r="M574" s="50"/>
      <c r="N574" s="19"/>
      <c r="O574" s="19"/>
      <c r="P574" s="20"/>
      <c r="Q574" s="51"/>
      <c r="S574" s="49"/>
      <c r="T574" s="20"/>
      <c r="U574" s="20"/>
      <c r="V574" s="20"/>
      <c r="W574" s="51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</row>
    <row r="575" spans="1:82" x14ac:dyDescent="0.25">
      <c r="A575" s="49"/>
      <c r="B575" s="20"/>
      <c r="C575" s="20"/>
      <c r="D575" s="20"/>
      <c r="E575" s="51"/>
      <c r="G575" s="49"/>
      <c r="H575" s="20"/>
      <c r="I575" s="20"/>
      <c r="J575" s="20"/>
      <c r="K575" s="51"/>
      <c r="M575" s="50"/>
      <c r="N575" s="19"/>
      <c r="O575" s="19"/>
      <c r="P575" s="20"/>
      <c r="Q575" s="51"/>
      <c r="S575" s="49"/>
      <c r="T575" s="20"/>
      <c r="U575" s="20"/>
      <c r="V575" s="20"/>
      <c r="W575" s="51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</row>
    <row r="576" spans="1:82" x14ac:dyDescent="0.25">
      <c r="A576" s="49"/>
      <c r="B576" s="20"/>
      <c r="C576" s="20"/>
      <c r="D576" s="20"/>
      <c r="E576" s="51"/>
      <c r="G576" s="49"/>
      <c r="H576" s="20"/>
      <c r="I576" s="20"/>
      <c r="J576" s="20"/>
      <c r="K576" s="51"/>
      <c r="M576" s="50"/>
      <c r="N576" s="19"/>
      <c r="O576" s="19"/>
      <c r="P576" s="20"/>
      <c r="Q576" s="51"/>
      <c r="S576" s="49"/>
      <c r="T576" s="20"/>
      <c r="U576" s="20"/>
      <c r="V576" s="20"/>
      <c r="W576" s="51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</row>
    <row r="577" spans="1:82" x14ac:dyDescent="0.25">
      <c r="A577" s="49"/>
      <c r="B577" s="20"/>
      <c r="C577" s="20"/>
      <c r="D577" s="20"/>
      <c r="E577" s="51"/>
      <c r="G577" s="49"/>
      <c r="H577" s="20"/>
      <c r="I577" s="20"/>
      <c r="J577" s="20"/>
      <c r="K577" s="51"/>
      <c r="M577" s="50"/>
      <c r="N577" s="19"/>
      <c r="O577" s="19"/>
      <c r="P577" s="20"/>
      <c r="Q577" s="51"/>
      <c r="S577" s="49"/>
      <c r="T577" s="20"/>
      <c r="U577" s="20"/>
      <c r="V577" s="20"/>
      <c r="W577" s="51"/>
      <c r="X577" s="127"/>
      <c r="Y577" s="127"/>
      <c r="Z577" s="127"/>
      <c r="AA577" s="127"/>
      <c r="AB577" s="127"/>
      <c r="AC577" s="127"/>
      <c r="AD577" s="127"/>
      <c r="AE577" s="127"/>
      <c r="AF577" s="127"/>
      <c r="AG577" s="127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</row>
    <row r="578" spans="1:82" x14ac:dyDescent="0.25">
      <c r="A578" s="49"/>
      <c r="B578" s="20"/>
      <c r="C578" s="20"/>
      <c r="D578" s="20"/>
      <c r="E578" s="51"/>
      <c r="G578" s="49"/>
      <c r="H578" s="20"/>
      <c r="I578" s="20"/>
      <c r="J578" s="20"/>
      <c r="K578" s="51"/>
      <c r="M578" s="50"/>
      <c r="N578" s="19"/>
      <c r="O578" s="19"/>
      <c r="P578" s="20"/>
      <c r="Q578" s="51"/>
      <c r="S578" s="49"/>
      <c r="T578" s="20"/>
      <c r="U578" s="20"/>
      <c r="V578" s="20"/>
      <c r="W578" s="51"/>
      <c r="X578" s="127"/>
      <c r="Y578" s="127"/>
      <c r="Z578" s="127"/>
      <c r="AA578" s="127"/>
      <c r="AB578" s="127"/>
      <c r="AC578" s="127"/>
      <c r="AD578" s="127"/>
      <c r="AE578" s="127"/>
      <c r="AF578" s="127"/>
      <c r="AG578" s="127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</row>
    <row r="579" spans="1:82" x14ac:dyDescent="0.25">
      <c r="A579" s="49"/>
      <c r="B579" s="20"/>
      <c r="C579" s="20"/>
      <c r="D579" s="20"/>
      <c r="E579" s="51"/>
      <c r="G579" s="49"/>
      <c r="H579" s="20"/>
      <c r="I579" s="20"/>
      <c r="J579" s="20"/>
      <c r="K579" s="51"/>
      <c r="M579" s="50"/>
      <c r="N579" s="19"/>
      <c r="O579" s="19"/>
      <c r="P579" s="20"/>
      <c r="Q579" s="51"/>
      <c r="S579" s="49"/>
      <c r="T579" s="20"/>
      <c r="U579" s="20"/>
      <c r="V579" s="20"/>
      <c r="W579" s="51"/>
      <c r="X579" s="127"/>
      <c r="Y579" s="127"/>
      <c r="Z579" s="127"/>
      <c r="AA579" s="127"/>
      <c r="AB579" s="127"/>
      <c r="AC579" s="127"/>
      <c r="AD579" s="127"/>
      <c r="AE579" s="127"/>
      <c r="AF579" s="127"/>
      <c r="AG579" s="127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</row>
    <row r="580" spans="1:82" x14ac:dyDescent="0.25">
      <c r="A580" s="49"/>
      <c r="B580" s="20"/>
      <c r="C580" s="20"/>
      <c r="D580" s="20"/>
      <c r="E580" s="51"/>
      <c r="G580" s="49"/>
      <c r="H580" s="20"/>
      <c r="I580" s="20"/>
      <c r="J580" s="20"/>
      <c r="K580" s="51"/>
      <c r="M580" s="50"/>
      <c r="N580" s="19"/>
      <c r="O580" s="19"/>
      <c r="P580" s="20"/>
      <c r="Q580" s="51"/>
      <c r="S580" s="49"/>
      <c r="T580" s="20"/>
      <c r="U580" s="20"/>
      <c r="V580" s="20"/>
      <c r="W580" s="51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</row>
    <row r="581" spans="1:82" x14ac:dyDescent="0.25">
      <c r="A581" s="49"/>
      <c r="B581" s="20"/>
      <c r="C581" s="20"/>
      <c r="D581" s="20"/>
      <c r="E581" s="51"/>
      <c r="G581" s="49"/>
      <c r="H581" s="20"/>
      <c r="I581" s="20"/>
      <c r="J581" s="20"/>
      <c r="K581" s="51"/>
      <c r="M581" s="50"/>
      <c r="N581" s="19"/>
      <c r="O581" s="19"/>
      <c r="P581" s="20"/>
      <c r="Q581" s="51"/>
      <c r="S581" s="49"/>
      <c r="T581" s="20"/>
      <c r="U581" s="20"/>
      <c r="V581" s="20"/>
      <c r="W581" s="51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</row>
    <row r="582" spans="1:82" x14ac:dyDescent="0.25">
      <c r="A582" s="49"/>
      <c r="B582" s="20"/>
      <c r="C582" s="20"/>
      <c r="D582" s="20"/>
      <c r="E582" s="51"/>
      <c r="G582" s="49"/>
      <c r="H582" s="20"/>
      <c r="I582" s="20"/>
      <c r="J582" s="20"/>
      <c r="K582" s="51"/>
      <c r="M582" s="50"/>
      <c r="N582" s="19"/>
      <c r="O582" s="19"/>
      <c r="P582" s="20"/>
      <c r="Q582" s="51"/>
      <c r="S582" s="49"/>
      <c r="T582" s="20"/>
      <c r="U582" s="20"/>
      <c r="V582" s="20"/>
      <c r="W582" s="51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</row>
    <row r="583" spans="1:82" x14ac:dyDescent="0.25">
      <c r="A583" s="50"/>
      <c r="B583" s="19"/>
      <c r="C583" s="19"/>
      <c r="D583" s="20"/>
      <c r="E583" s="51"/>
      <c r="G583" s="50"/>
      <c r="H583" s="19"/>
      <c r="I583" s="19"/>
      <c r="J583" s="20"/>
      <c r="K583" s="51"/>
      <c r="M583" s="50"/>
      <c r="N583" s="19"/>
      <c r="O583" s="19"/>
      <c r="P583" s="20"/>
      <c r="Q583" s="51"/>
      <c r="S583" s="49"/>
      <c r="T583" s="20"/>
      <c r="U583" s="20"/>
      <c r="V583" s="20"/>
      <c r="W583" s="51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</row>
    <row r="584" spans="1:82" x14ac:dyDescent="0.25">
      <c r="A584" s="50"/>
      <c r="B584" s="19"/>
      <c r="C584" s="19"/>
      <c r="D584" s="20"/>
      <c r="E584" s="51"/>
      <c r="G584" s="50"/>
      <c r="H584" s="19"/>
      <c r="I584" s="19"/>
      <c r="J584" s="20"/>
      <c r="K584" s="51"/>
      <c r="M584" s="50"/>
      <c r="N584" s="19"/>
      <c r="O584" s="19"/>
      <c r="P584" s="20"/>
      <c r="Q584" s="51"/>
      <c r="S584" s="49"/>
      <c r="T584" s="20"/>
      <c r="U584" s="20"/>
      <c r="V584" s="20"/>
      <c r="W584" s="51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</row>
    <row r="585" spans="1:82" x14ac:dyDescent="0.25">
      <c r="A585" s="50"/>
      <c r="B585" s="19"/>
      <c r="C585" s="19"/>
      <c r="D585" s="20"/>
      <c r="E585" s="51"/>
      <c r="G585" s="50"/>
      <c r="H585" s="19"/>
      <c r="I585" s="19"/>
      <c r="J585" s="20"/>
      <c r="K585" s="51"/>
      <c r="M585" s="50"/>
      <c r="N585" s="19"/>
      <c r="O585" s="19"/>
      <c r="P585" s="20"/>
      <c r="Q585" s="51"/>
      <c r="S585" s="49"/>
      <c r="T585" s="20"/>
      <c r="U585" s="20"/>
      <c r="V585" s="20"/>
      <c r="W585" s="51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</row>
    <row r="586" spans="1:82" x14ac:dyDescent="0.25">
      <c r="A586" s="49"/>
      <c r="B586" s="20"/>
      <c r="C586" s="20"/>
      <c r="D586" s="20"/>
      <c r="E586" s="51"/>
      <c r="G586" s="50"/>
      <c r="H586" s="19"/>
      <c r="I586" s="19"/>
      <c r="J586" s="20"/>
      <c r="K586" s="51"/>
      <c r="M586" s="50"/>
      <c r="N586" s="19"/>
      <c r="O586" s="19"/>
      <c r="P586" s="20"/>
      <c r="Q586" s="51"/>
      <c r="S586" s="49"/>
      <c r="T586" s="20"/>
      <c r="U586" s="20"/>
      <c r="V586" s="20"/>
      <c r="W586" s="51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</row>
    <row r="587" spans="1:82" x14ac:dyDescent="0.25">
      <c r="A587" s="49"/>
      <c r="B587" s="20"/>
      <c r="C587" s="20"/>
      <c r="D587" s="20"/>
      <c r="E587" s="51"/>
      <c r="G587" s="50"/>
      <c r="H587" s="19"/>
      <c r="I587" s="19"/>
      <c r="J587" s="20"/>
      <c r="K587" s="51"/>
      <c r="M587" s="50"/>
      <c r="N587" s="19"/>
      <c r="O587" s="19"/>
      <c r="P587" s="20"/>
      <c r="Q587" s="51"/>
      <c r="S587" s="49"/>
      <c r="T587" s="20"/>
      <c r="U587" s="20"/>
      <c r="V587" s="20"/>
      <c r="W587" s="51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</row>
    <row r="588" spans="1:82" x14ac:dyDescent="0.25">
      <c r="A588" s="49"/>
      <c r="B588" s="20"/>
      <c r="C588" s="20"/>
      <c r="D588" s="20"/>
      <c r="E588" s="51"/>
      <c r="G588" s="50"/>
      <c r="H588" s="19"/>
      <c r="I588" s="19"/>
      <c r="J588" s="20"/>
      <c r="K588" s="51"/>
      <c r="M588" s="50"/>
      <c r="N588" s="19"/>
      <c r="O588" s="19"/>
      <c r="P588" s="20"/>
      <c r="Q588" s="51"/>
      <c r="S588" s="50"/>
      <c r="T588" s="19"/>
      <c r="U588" s="19"/>
      <c r="V588" s="20"/>
      <c r="W588" s="51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</row>
    <row r="589" spans="1:82" x14ac:dyDescent="0.25">
      <c r="A589" s="49"/>
      <c r="B589" s="20"/>
      <c r="C589" s="20"/>
      <c r="D589" s="20"/>
      <c r="E589" s="51"/>
      <c r="G589" s="50"/>
      <c r="H589" s="19"/>
      <c r="I589" s="19"/>
      <c r="J589" s="20"/>
      <c r="K589" s="51"/>
      <c r="M589" s="50"/>
      <c r="N589" s="19"/>
      <c r="O589" s="19"/>
      <c r="P589" s="20"/>
      <c r="Q589" s="51"/>
      <c r="S589" s="49"/>
      <c r="T589" s="20"/>
      <c r="U589" s="20"/>
      <c r="V589" s="20"/>
      <c r="W589" s="51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</row>
    <row r="590" spans="1:82" x14ac:dyDescent="0.25">
      <c r="A590" s="50"/>
      <c r="B590" s="19"/>
      <c r="C590" s="19"/>
      <c r="D590" s="20"/>
      <c r="E590" s="51"/>
      <c r="G590" s="50"/>
      <c r="H590" s="19"/>
      <c r="I590" s="19"/>
      <c r="J590" s="20"/>
      <c r="K590" s="51"/>
      <c r="M590" s="50"/>
      <c r="N590" s="19"/>
      <c r="O590" s="19"/>
      <c r="P590" s="20"/>
      <c r="Q590" s="51"/>
      <c r="S590" s="49"/>
      <c r="T590" s="20"/>
      <c r="U590" s="20"/>
      <c r="V590" s="20"/>
      <c r="W590" s="51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</row>
    <row r="591" spans="1:82" x14ac:dyDescent="0.25">
      <c r="A591" s="49"/>
      <c r="B591" s="19"/>
      <c r="C591" s="19"/>
      <c r="D591" s="20"/>
      <c r="E591" s="51"/>
      <c r="G591" s="50"/>
      <c r="H591" s="19"/>
      <c r="I591" s="19"/>
      <c r="J591" s="20"/>
      <c r="K591" s="51"/>
      <c r="M591" s="50"/>
      <c r="N591" s="19"/>
      <c r="O591" s="19"/>
      <c r="P591" s="20"/>
      <c r="Q591" s="51"/>
      <c r="S591" s="53"/>
      <c r="T591" s="19"/>
      <c r="U591" s="19"/>
      <c r="V591" s="20"/>
      <c r="W591" s="51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</row>
    <row r="592" spans="1:82" x14ac:dyDescent="0.25">
      <c r="A592" s="49"/>
      <c r="B592" s="19"/>
      <c r="C592" s="19"/>
      <c r="D592" s="20"/>
      <c r="E592" s="51"/>
      <c r="G592" s="50"/>
      <c r="H592" s="19"/>
      <c r="I592" s="19"/>
      <c r="J592" s="20"/>
      <c r="K592" s="51"/>
      <c r="M592" s="50"/>
      <c r="N592" s="19"/>
      <c r="O592" s="19"/>
      <c r="P592" s="20"/>
      <c r="Q592" s="51"/>
      <c r="S592" s="50"/>
      <c r="T592" s="19"/>
      <c r="U592" s="19"/>
      <c r="V592" s="20"/>
      <c r="W592" s="51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</row>
    <row r="593" spans="1:82" x14ac:dyDescent="0.25">
      <c r="A593" s="49"/>
      <c r="B593" s="19"/>
      <c r="C593" s="19"/>
      <c r="D593" s="20"/>
      <c r="E593" s="51"/>
      <c r="G593" s="50"/>
      <c r="H593" s="19"/>
      <c r="I593" s="19"/>
      <c r="J593" s="20"/>
      <c r="K593" s="51"/>
      <c r="M593" s="50"/>
      <c r="N593" s="19"/>
      <c r="O593" s="19"/>
      <c r="P593" s="20"/>
      <c r="Q593" s="51"/>
      <c r="S593" s="49"/>
      <c r="T593" s="20"/>
      <c r="U593" s="20"/>
      <c r="V593" s="20"/>
      <c r="W593" s="51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</row>
    <row r="594" spans="1:82" x14ac:dyDescent="0.25">
      <c r="A594" s="50"/>
      <c r="B594" s="19"/>
      <c r="C594" s="19"/>
      <c r="D594" s="20"/>
      <c r="E594" s="51"/>
      <c r="G594" s="50"/>
      <c r="H594" s="19"/>
      <c r="I594" s="19"/>
      <c r="J594" s="20"/>
      <c r="K594" s="51"/>
      <c r="M594" s="50"/>
      <c r="N594" s="19"/>
      <c r="O594" s="19"/>
      <c r="P594" s="20"/>
      <c r="Q594" s="51"/>
      <c r="S594" s="50"/>
      <c r="T594" s="19"/>
      <c r="U594" s="19"/>
      <c r="V594" s="20"/>
      <c r="W594" s="51"/>
      <c r="X594" s="127"/>
      <c r="Y594" s="127"/>
      <c r="Z594" s="127"/>
      <c r="AA594" s="127"/>
      <c r="AB594" s="127"/>
      <c r="AC594" s="127"/>
      <c r="AD594" s="127"/>
      <c r="AE594" s="127"/>
      <c r="AF594" s="127"/>
      <c r="AG594" s="127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</row>
    <row r="595" spans="1:82" x14ac:dyDescent="0.25">
      <c r="A595" s="50"/>
      <c r="B595" s="19"/>
      <c r="C595" s="19"/>
      <c r="D595" s="20"/>
      <c r="E595" s="51"/>
      <c r="G595" s="50"/>
      <c r="H595" s="19"/>
      <c r="I595" s="19"/>
      <c r="J595" s="20"/>
      <c r="K595" s="51"/>
      <c r="M595" s="50"/>
      <c r="N595" s="19"/>
      <c r="O595" s="19"/>
      <c r="P595" s="20"/>
      <c r="Q595" s="51"/>
      <c r="S595" s="49"/>
      <c r="T595" s="20"/>
      <c r="U595" s="20"/>
      <c r="V595" s="20"/>
      <c r="W595" s="51"/>
      <c r="X595" s="127"/>
      <c r="Y595" s="127"/>
      <c r="Z595" s="127"/>
      <c r="AA595" s="127"/>
      <c r="AB595" s="127"/>
      <c r="AC595" s="127"/>
      <c r="AD595" s="127"/>
      <c r="AE595" s="127"/>
      <c r="AF595" s="127"/>
      <c r="AG595" s="127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</row>
    <row r="596" spans="1:82" x14ac:dyDescent="0.25">
      <c r="A596" s="50"/>
      <c r="B596" s="19"/>
      <c r="C596" s="19"/>
      <c r="D596" s="20"/>
      <c r="E596" s="51"/>
      <c r="G596" s="50"/>
      <c r="H596" s="19"/>
      <c r="I596" s="19"/>
      <c r="J596" s="20"/>
      <c r="K596" s="51"/>
      <c r="M596" s="50"/>
      <c r="N596" s="19"/>
      <c r="O596" s="19"/>
      <c r="P596" s="20"/>
      <c r="Q596" s="51"/>
      <c r="S596" s="49"/>
      <c r="T596" s="20"/>
      <c r="U596" s="20"/>
      <c r="V596" s="20"/>
      <c r="W596" s="51"/>
      <c r="X596" s="127"/>
      <c r="Y596" s="127"/>
      <c r="Z596" s="127"/>
      <c r="AA596" s="127"/>
      <c r="AB596" s="127"/>
      <c r="AC596" s="127"/>
      <c r="AD596" s="127"/>
      <c r="AE596" s="127"/>
      <c r="AF596" s="127"/>
      <c r="AG596" s="127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</row>
    <row r="597" spans="1:82" x14ac:dyDescent="0.25">
      <c r="A597" s="49"/>
      <c r="B597" s="20"/>
      <c r="C597" s="20"/>
      <c r="D597" s="20"/>
      <c r="E597" s="51"/>
      <c r="G597" s="50"/>
      <c r="H597" s="19"/>
      <c r="I597" s="19"/>
      <c r="J597" s="20"/>
      <c r="K597" s="51"/>
      <c r="M597" s="50"/>
      <c r="N597" s="19"/>
      <c r="O597" s="19"/>
      <c r="P597" s="20"/>
      <c r="Q597" s="51"/>
      <c r="S597" s="49"/>
      <c r="T597" s="20"/>
      <c r="U597" s="20"/>
      <c r="V597" s="20"/>
      <c r="W597" s="51"/>
      <c r="X597" s="127"/>
      <c r="Y597" s="127"/>
      <c r="Z597" s="127"/>
      <c r="AA597" s="127"/>
      <c r="AB597" s="127"/>
      <c r="AC597" s="127"/>
      <c r="AD597" s="127"/>
      <c r="AE597" s="127"/>
      <c r="AF597" s="127"/>
      <c r="AG597" s="127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</row>
    <row r="598" spans="1:82" x14ac:dyDescent="0.25">
      <c r="A598" s="49"/>
      <c r="B598" s="20"/>
      <c r="C598" s="20"/>
      <c r="D598" s="20"/>
      <c r="E598" s="51"/>
      <c r="G598" s="50"/>
      <c r="H598" s="19"/>
      <c r="I598" s="19"/>
      <c r="J598" s="20"/>
      <c r="K598" s="51"/>
      <c r="M598" s="50"/>
      <c r="N598" s="19"/>
      <c r="O598" s="19"/>
      <c r="P598" s="20"/>
      <c r="Q598" s="51"/>
      <c r="S598" s="49"/>
      <c r="T598" s="20"/>
      <c r="U598" s="20"/>
      <c r="V598" s="20"/>
      <c r="W598" s="51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</row>
    <row r="599" spans="1:82" x14ac:dyDescent="0.25">
      <c r="A599" s="49"/>
      <c r="B599" s="20"/>
      <c r="C599" s="20"/>
      <c r="D599" s="20"/>
      <c r="E599" s="51"/>
      <c r="G599" s="50"/>
      <c r="H599" s="19"/>
      <c r="I599" s="19"/>
      <c r="J599" s="20"/>
      <c r="K599" s="51"/>
      <c r="M599" s="50"/>
      <c r="N599" s="19"/>
      <c r="O599" s="19"/>
      <c r="P599" s="20"/>
      <c r="Q599" s="51"/>
      <c r="S599" s="49"/>
      <c r="T599" s="20"/>
      <c r="U599" s="20"/>
      <c r="V599" s="20"/>
      <c r="W599" s="51"/>
    </row>
    <row r="600" spans="1:82" x14ac:dyDescent="0.25">
      <c r="A600" s="50"/>
      <c r="B600" s="19"/>
      <c r="C600" s="19"/>
      <c r="D600" s="20"/>
      <c r="E600" s="51"/>
      <c r="G600" s="50"/>
      <c r="H600" s="19"/>
      <c r="I600" s="19"/>
      <c r="J600" s="20"/>
      <c r="K600" s="51"/>
      <c r="M600" s="50"/>
      <c r="N600" s="19"/>
      <c r="O600" s="19"/>
      <c r="P600" s="20"/>
      <c r="Q600" s="51"/>
      <c r="S600" s="49"/>
      <c r="T600" s="20"/>
      <c r="U600" s="20"/>
      <c r="V600" s="20"/>
      <c r="W600" s="51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</row>
    <row r="601" spans="1:82" x14ac:dyDescent="0.25">
      <c r="A601" s="50"/>
      <c r="B601" s="19"/>
      <c r="C601" s="19"/>
      <c r="D601" s="20"/>
      <c r="E601" s="51"/>
      <c r="G601" s="50"/>
      <c r="H601" s="19"/>
      <c r="I601" s="19"/>
      <c r="J601" s="20"/>
      <c r="K601" s="51"/>
      <c r="M601" s="53"/>
      <c r="N601" s="19"/>
      <c r="O601" s="19"/>
      <c r="P601" s="20"/>
      <c r="Q601" s="51"/>
      <c r="S601" s="49"/>
      <c r="T601" s="20"/>
      <c r="U601" s="20"/>
      <c r="V601" s="20"/>
      <c r="W601" s="51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</row>
    <row r="602" spans="1:82" x14ac:dyDescent="0.25">
      <c r="A602" s="50"/>
      <c r="B602" s="19"/>
      <c r="C602" s="19"/>
      <c r="D602" s="20"/>
      <c r="E602" s="51"/>
      <c r="G602" s="49"/>
      <c r="H602" s="20"/>
      <c r="I602" s="20"/>
      <c r="J602" s="20"/>
      <c r="K602" s="51"/>
      <c r="M602" s="50"/>
      <c r="N602" s="19"/>
      <c r="O602" s="19"/>
      <c r="P602" s="20"/>
      <c r="Q602" s="51"/>
      <c r="S602" s="49"/>
      <c r="T602" s="20"/>
      <c r="U602" s="20"/>
      <c r="V602" s="20"/>
      <c r="W602" s="51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</row>
    <row r="603" spans="1:82" x14ac:dyDescent="0.25">
      <c r="A603" s="50"/>
      <c r="B603" s="19"/>
      <c r="C603" s="19"/>
      <c r="D603" s="20"/>
      <c r="E603" s="51"/>
      <c r="G603" s="50"/>
      <c r="H603" s="19"/>
      <c r="I603" s="19"/>
      <c r="J603" s="20"/>
      <c r="K603" s="51"/>
      <c r="M603" s="50"/>
      <c r="N603" s="19"/>
      <c r="O603" s="19"/>
      <c r="P603" s="20"/>
      <c r="Q603" s="51"/>
      <c r="S603" s="49"/>
      <c r="T603" s="20"/>
      <c r="U603" s="20"/>
      <c r="V603" s="20"/>
      <c r="W603" s="51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</row>
    <row r="604" spans="1:82" x14ac:dyDescent="0.25">
      <c r="A604" s="50"/>
      <c r="B604" s="19"/>
      <c r="C604" s="19"/>
      <c r="D604" s="20"/>
      <c r="E604" s="51"/>
      <c r="G604" s="50"/>
      <c r="H604" s="19"/>
      <c r="I604" s="19"/>
      <c r="J604" s="20"/>
      <c r="K604" s="51"/>
      <c r="M604" s="50"/>
      <c r="N604" s="19"/>
      <c r="O604" s="19"/>
      <c r="P604" s="20"/>
      <c r="Q604" s="51"/>
      <c r="S604" s="49"/>
      <c r="T604" s="20"/>
      <c r="U604" s="20"/>
      <c r="V604" s="20"/>
      <c r="W604" s="51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</row>
    <row r="605" spans="1:82" x14ac:dyDescent="0.25">
      <c r="A605" s="49"/>
      <c r="B605" s="20"/>
      <c r="C605" s="20"/>
      <c r="D605" s="20"/>
      <c r="E605" s="51"/>
      <c r="G605" s="50"/>
      <c r="H605" s="19"/>
      <c r="I605" s="19"/>
      <c r="J605" s="20"/>
      <c r="K605" s="51"/>
      <c r="M605" s="50"/>
      <c r="N605" s="19"/>
      <c r="O605" s="19"/>
      <c r="P605" s="20"/>
      <c r="Q605" s="51"/>
      <c r="S605" s="49"/>
      <c r="T605" s="20"/>
      <c r="U605" s="20"/>
      <c r="V605" s="20"/>
      <c r="W605" s="51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</row>
    <row r="606" spans="1:82" x14ac:dyDescent="0.25">
      <c r="A606" s="36"/>
      <c r="B606" s="37"/>
      <c r="C606" s="54"/>
      <c r="D606" s="11"/>
      <c r="E606" s="11"/>
      <c r="F606" s="47"/>
      <c r="G606" s="36"/>
      <c r="H606" s="37"/>
      <c r="I606" s="38"/>
      <c r="J606" s="11"/>
      <c r="K606" s="11"/>
      <c r="L606" s="47"/>
      <c r="M606" s="36"/>
      <c r="N606" s="37"/>
      <c r="O606" s="38"/>
      <c r="P606" s="11"/>
      <c r="R606" s="47"/>
      <c r="S606" s="36"/>
      <c r="T606" s="37"/>
      <c r="U606" s="38"/>
      <c r="V606" s="11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</row>
    <row r="607" spans="1:82" x14ac:dyDescent="0.25">
      <c r="A607" s="44" t="s">
        <v>606</v>
      </c>
      <c r="B607" s="45"/>
      <c r="C607" s="45"/>
      <c r="D607" s="45" t="s">
        <v>1</v>
      </c>
      <c r="E607" s="46" t="s">
        <v>14</v>
      </c>
      <c r="F607" s="61">
        <v>-21</v>
      </c>
      <c r="G607" s="44" t="s">
        <v>607</v>
      </c>
      <c r="H607" s="45"/>
      <c r="I607" s="48"/>
      <c r="J607" s="45" t="s">
        <v>1</v>
      </c>
      <c r="K607" s="46" t="s">
        <v>14</v>
      </c>
      <c r="L607" s="61">
        <v>-21</v>
      </c>
      <c r="M607" s="44" t="s">
        <v>608</v>
      </c>
      <c r="N607" s="45"/>
      <c r="O607" s="48"/>
      <c r="P607" s="45" t="s">
        <v>1</v>
      </c>
      <c r="Q607" s="46" t="s">
        <v>2</v>
      </c>
      <c r="R607" s="61">
        <v>-21</v>
      </c>
      <c r="S607" s="44" t="s">
        <v>609</v>
      </c>
      <c r="T607" s="45"/>
      <c r="U607" s="48"/>
      <c r="V607" s="45" t="s">
        <v>1</v>
      </c>
      <c r="W607" s="46" t="s">
        <v>14</v>
      </c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</row>
    <row r="608" spans="1:82" x14ac:dyDescent="0.25">
      <c r="A608" s="49"/>
      <c r="B608" s="20"/>
      <c r="C608" s="20"/>
      <c r="D608" s="20"/>
      <c r="E608" s="51"/>
      <c r="G608" s="49"/>
      <c r="H608" s="20"/>
      <c r="I608" s="20"/>
      <c r="J608" s="20"/>
      <c r="K608" s="51"/>
      <c r="M608" s="50"/>
      <c r="N608" s="19"/>
      <c r="O608" s="19"/>
      <c r="P608" s="20"/>
      <c r="Q608" s="51"/>
      <c r="S608" s="50"/>
      <c r="T608" s="19"/>
      <c r="U608" s="19"/>
      <c r="V608" s="20"/>
      <c r="W608" s="51"/>
      <c r="X608" s="127"/>
      <c r="Y608" s="127"/>
      <c r="Z608" s="127"/>
      <c r="AA608" s="127"/>
      <c r="AB608" s="127"/>
      <c r="AC608" s="127"/>
      <c r="AD608" s="127"/>
      <c r="AE608" s="127"/>
      <c r="AF608" s="127"/>
      <c r="AG608" s="127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</row>
    <row r="609" spans="1:82" x14ac:dyDescent="0.25">
      <c r="A609" s="50"/>
      <c r="B609" s="19"/>
      <c r="C609" s="19"/>
      <c r="D609" s="20"/>
      <c r="E609" s="51"/>
      <c r="G609" s="50"/>
      <c r="H609" s="19"/>
      <c r="I609" s="19"/>
      <c r="J609" s="20"/>
      <c r="K609" s="51"/>
      <c r="M609" s="50"/>
      <c r="N609" s="19"/>
      <c r="O609" s="19"/>
      <c r="P609" s="20"/>
      <c r="Q609" s="51"/>
      <c r="S609" s="50"/>
      <c r="T609" s="19"/>
      <c r="U609" s="19"/>
      <c r="V609" s="20"/>
      <c r="W609" s="51"/>
      <c r="X609" s="127"/>
      <c r="Y609" s="127"/>
      <c r="Z609" s="127"/>
      <c r="AA609" s="127"/>
      <c r="AB609" s="127"/>
      <c r="AC609" s="127"/>
      <c r="AD609" s="127"/>
      <c r="AE609" s="127"/>
      <c r="AF609" s="127"/>
      <c r="AG609" s="127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</row>
    <row r="610" spans="1:82" x14ac:dyDescent="0.25">
      <c r="A610" s="50"/>
      <c r="B610" s="19"/>
      <c r="C610" s="19"/>
      <c r="D610" s="20"/>
      <c r="E610" s="51"/>
      <c r="G610" s="50"/>
      <c r="H610" s="19"/>
      <c r="I610" s="19"/>
      <c r="J610" s="20"/>
      <c r="K610" s="51"/>
      <c r="M610" s="50"/>
      <c r="N610" s="19"/>
      <c r="O610" s="19"/>
      <c r="P610" s="20"/>
      <c r="Q610" s="51"/>
      <c r="S610" s="50"/>
      <c r="T610" s="19"/>
      <c r="U610" s="19"/>
      <c r="V610" s="20"/>
      <c r="W610" s="51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</row>
    <row r="611" spans="1:82" x14ac:dyDescent="0.25">
      <c r="A611" s="49"/>
      <c r="B611" s="20"/>
      <c r="C611" s="20"/>
      <c r="D611" s="20"/>
      <c r="E611" s="51"/>
      <c r="G611" s="50"/>
      <c r="H611" s="19"/>
      <c r="I611" s="19"/>
      <c r="J611" s="20"/>
      <c r="K611" s="51"/>
      <c r="M611" s="50"/>
      <c r="N611" s="19"/>
      <c r="O611" s="19"/>
      <c r="P611" s="20"/>
      <c r="Q611" s="51"/>
      <c r="S611" s="49"/>
      <c r="T611" s="20"/>
      <c r="U611" s="20"/>
      <c r="V611" s="20"/>
      <c r="W611" s="51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</row>
    <row r="612" spans="1:82" x14ac:dyDescent="0.25">
      <c r="A612" s="49"/>
      <c r="B612" s="20"/>
      <c r="C612" s="20"/>
      <c r="D612" s="20"/>
      <c r="E612" s="51"/>
      <c r="G612" s="50"/>
      <c r="H612" s="19"/>
      <c r="I612" s="19"/>
      <c r="J612" s="20"/>
      <c r="K612" s="51"/>
      <c r="M612" s="50"/>
      <c r="N612" s="19"/>
      <c r="O612" s="19"/>
      <c r="P612" s="20"/>
      <c r="Q612" s="51"/>
      <c r="S612" s="49"/>
      <c r="T612" s="20"/>
      <c r="U612" s="20"/>
      <c r="V612" s="20"/>
      <c r="W612" s="51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</row>
    <row r="613" spans="1:82" x14ac:dyDescent="0.25">
      <c r="A613" s="50"/>
      <c r="B613" s="19"/>
      <c r="C613" s="19"/>
      <c r="D613" s="20"/>
      <c r="E613" s="51"/>
      <c r="G613" s="49"/>
      <c r="H613" s="20"/>
      <c r="I613" s="20"/>
      <c r="J613" s="20"/>
      <c r="K613" s="51"/>
      <c r="M613" s="50"/>
      <c r="N613" s="19"/>
      <c r="O613" s="19"/>
      <c r="P613" s="20"/>
      <c r="Q613" s="51"/>
      <c r="S613" s="62"/>
      <c r="T613" s="20"/>
      <c r="U613" s="20"/>
      <c r="V613" s="20"/>
      <c r="W613" s="51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</row>
    <row r="614" spans="1:82" x14ac:dyDescent="0.25">
      <c r="A614" s="49"/>
      <c r="B614" s="20"/>
      <c r="C614" s="20"/>
      <c r="D614" s="20"/>
      <c r="E614" s="51"/>
      <c r="G614" s="50"/>
      <c r="H614" s="19"/>
      <c r="I614" s="19"/>
      <c r="J614" s="20"/>
      <c r="K614" s="51"/>
      <c r="M614" s="50"/>
      <c r="N614" s="19"/>
      <c r="O614" s="19"/>
      <c r="P614" s="20"/>
      <c r="Q614" s="51"/>
      <c r="S614" s="50"/>
      <c r="T614" s="19"/>
      <c r="U614" s="19"/>
      <c r="V614" s="20"/>
      <c r="W614" s="51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</row>
    <row r="615" spans="1:82" x14ac:dyDescent="0.25">
      <c r="A615" s="49"/>
      <c r="B615" s="20"/>
      <c r="C615" s="20"/>
      <c r="D615" s="20"/>
      <c r="E615" s="51"/>
      <c r="G615" s="49"/>
      <c r="H615" s="20"/>
      <c r="I615" s="20"/>
      <c r="J615" s="20"/>
      <c r="K615" s="51"/>
      <c r="M615" s="50"/>
      <c r="N615" s="19"/>
      <c r="O615" s="19"/>
      <c r="P615" s="20"/>
      <c r="Q615" s="51"/>
      <c r="S615" s="50"/>
      <c r="T615" s="19"/>
      <c r="U615" s="19"/>
      <c r="V615" s="20"/>
      <c r="W615" s="51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</row>
    <row r="616" spans="1:82" x14ac:dyDescent="0.25">
      <c r="A616" s="49"/>
      <c r="B616" s="20"/>
      <c r="C616" s="20"/>
      <c r="D616" s="20"/>
      <c r="E616" s="51"/>
      <c r="G616" s="50"/>
      <c r="H616" s="19"/>
      <c r="I616" s="19"/>
      <c r="J616" s="20"/>
      <c r="K616" s="51"/>
      <c r="M616" s="50"/>
      <c r="N616" s="19"/>
      <c r="O616" s="19"/>
      <c r="P616" s="20"/>
      <c r="Q616" s="51"/>
      <c r="S616" s="50"/>
      <c r="T616" s="19"/>
      <c r="U616" s="19"/>
      <c r="V616" s="20"/>
      <c r="W616" s="51"/>
      <c r="X616" s="127"/>
      <c r="Y616" s="127"/>
      <c r="Z616" s="127"/>
      <c r="AA616" s="127"/>
      <c r="AB616" s="127"/>
      <c r="AC616" s="127"/>
      <c r="AD616" s="127"/>
      <c r="AE616" s="127"/>
      <c r="AF616" s="127"/>
      <c r="AG616" s="127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</row>
    <row r="617" spans="1:82" x14ac:dyDescent="0.25">
      <c r="A617" s="50"/>
      <c r="B617" s="19"/>
      <c r="C617" s="19"/>
      <c r="D617" s="20"/>
      <c r="E617" s="51"/>
      <c r="G617" s="50"/>
      <c r="H617" s="19"/>
      <c r="I617" s="19"/>
      <c r="J617" s="20"/>
      <c r="K617" s="51"/>
      <c r="M617" s="50"/>
      <c r="N617" s="19"/>
      <c r="O617" s="19"/>
      <c r="P617" s="20"/>
      <c r="Q617" s="51"/>
      <c r="S617" s="50"/>
      <c r="T617" s="19"/>
      <c r="U617" s="19"/>
      <c r="V617" s="20"/>
      <c r="W617" s="51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</row>
    <row r="618" spans="1:82" x14ac:dyDescent="0.25">
      <c r="A618" s="50"/>
      <c r="B618" s="19"/>
      <c r="C618" s="19"/>
      <c r="D618" s="20"/>
      <c r="E618" s="51"/>
      <c r="G618" s="50"/>
      <c r="H618" s="19"/>
      <c r="I618" s="19"/>
      <c r="J618" s="20"/>
      <c r="K618" s="51"/>
      <c r="M618" s="50"/>
      <c r="N618" s="19"/>
      <c r="O618" s="19"/>
      <c r="P618" s="20"/>
      <c r="Q618" s="51"/>
      <c r="S618" s="49"/>
      <c r="T618" s="20"/>
      <c r="U618" s="20"/>
      <c r="V618" s="20"/>
      <c r="W618" s="51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</row>
    <row r="619" spans="1:82" x14ac:dyDescent="0.25">
      <c r="A619" s="49"/>
      <c r="B619" s="20"/>
      <c r="C619" s="20"/>
      <c r="D619" s="20"/>
      <c r="E619" s="51"/>
      <c r="G619" s="49"/>
      <c r="H619" s="20"/>
      <c r="I619" s="20"/>
      <c r="J619" s="20"/>
      <c r="K619" s="51"/>
      <c r="M619" s="50"/>
      <c r="N619" s="19"/>
      <c r="O619" s="19"/>
      <c r="P619" s="20"/>
      <c r="Q619" s="51"/>
      <c r="S619" s="49"/>
      <c r="T619" s="20"/>
      <c r="U619" s="20"/>
      <c r="V619" s="20"/>
      <c r="W619" s="51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</row>
    <row r="620" spans="1:82" x14ac:dyDescent="0.25">
      <c r="A620" s="49"/>
      <c r="B620" s="20"/>
      <c r="C620" s="20"/>
      <c r="D620" s="20"/>
      <c r="E620" s="51"/>
      <c r="G620" s="50"/>
      <c r="H620" s="19"/>
      <c r="I620" s="19"/>
      <c r="J620" s="20"/>
      <c r="K620" s="51"/>
      <c r="M620" s="50"/>
      <c r="N620" s="19"/>
      <c r="O620" s="19"/>
      <c r="P620" s="20"/>
      <c r="Q620" s="51"/>
      <c r="S620" s="49"/>
      <c r="T620" s="20"/>
      <c r="U620" s="20"/>
      <c r="V620" s="20"/>
      <c r="W620" s="51"/>
      <c r="X620" s="127"/>
      <c r="Y620" s="127"/>
      <c r="Z620" s="127"/>
      <c r="AA620" s="127"/>
      <c r="AB620" s="127"/>
      <c r="AC620" s="127"/>
      <c r="AD620" s="127"/>
      <c r="AE620" s="127"/>
      <c r="AF620" s="127"/>
      <c r="AG620" s="127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</row>
    <row r="621" spans="1:82" x14ac:dyDescent="0.25">
      <c r="A621" s="49"/>
      <c r="B621" s="20"/>
      <c r="C621" s="20"/>
      <c r="D621" s="20"/>
      <c r="E621" s="51"/>
      <c r="G621" s="50"/>
      <c r="H621" s="19"/>
      <c r="I621" s="19"/>
      <c r="J621" s="20"/>
      <c r="K621" s="51"/>
      <c r="M621" s="50"/>
      <c r="N621" s="19"/>
      <c r="O621" s="19"/>
      <c r="P621" s="20"/>
      <c r="Q621" s="51"/>
      <c r="S621" s="49"/>
      <c r="T621" s="20"/>
      <c r="U621" s="20"/>
      <c r="V621" s="20"/>
      <c r="W621" s="51"/>
      <c r="X621" s="127"/>
      <c r="Y621" s="127"/>
      <c r="Z621" s="127"/>
      <c r="AA621" s="127"/>
      <c r="AB621" s="127"/>
      <c r="AC621" s="127"/>
      <c r="AD621" s="127"/>
      <c r="AE621" s="127"/>
      <c r="AF621" s="127"/>
      <c r="AG621" s="127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</row>
    <row r="622" spans="1:82" x14ac:dyDescent="0.25">
      <c r="A622" s="50"/>
      <c r="B622" s="19"/>
      <c r="C622" s="19"/>
      <c r="D622" s="20"/>
      <c r="E622" s="51"/>
      <c r="G622" s="50"/>
      <c r="H622" s="19"/>
      <c r="I622" s="19"/>
      <c r="J622" s="20"/>
      <c r="K622" s="51"/>
      <c r="M622" s="50"/>
      <c r="N622" s="19"/>
      <c r="O622" s="19"/>
      <c r="P622" s="20"/>
      <c r="Q622" s="51"/>
      <c r="S622" s="49"/>
      <c r="T622" s="20"/>
      <c r="U622" s="20"/>
      <c r="V622" s="20"/>
      <c r="W622" s="51"/>
      <c r="X622" s="127"/>
      <c r="Y622" s="127"/>
      <c r="Z622" s="127"/>
      <c r="AA622" s="127"/>
      <c r="AB622" s="127"/>
      <c r="AC622" s="127"/>
      <c r="AD622" s="127"/>
      <c r="AE622" s="127"/>
      <c r="AF622" s="127"/>
      <c r="AG622" s="127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</row>
    <row r="623" spans="1:82" x14ac:dyDescent="0.25">
      <c r="A623" s="50"/>
      <c r="B623" s="19"/>
      <c r="C623" s="19"/>
      <c r="D623" s="20"/>
      <c r="E623" s="51"/>
      <c r="G623" s="49"/>
      <c r="H623" s="20"/>
      <c r="I623" s="20"/>
      <c r="J623" s="20"/>
      <c r="K623" s="51"/>
      <c r="M623" s="49"/>
      <c r="N623" s="20"/>
      <c r="O623" s="20"/>
      <c r="P623" s="20"/>
      <c r="Q623" s="51"/>
      <c r="S623" s="49"/>
      <c r="T623" s="20"/>
      <c r="U623" s="20"/>
      <c r="V623" s="20"/>
      <c r="W623" s="51"/>
      <c r="X623" s="127"/>
      <c r="Y623" s="127"/>
      <c r="Z623" s="127"/>
      <c r="AA623" s="127"/>
      <c r="AB623" s="127"/>
      <c r="AC623" s="127"/>
      <c r="AD623" s="127"/>
      <c r="AE623" s="127"/>
      <c r="AF623" s="127"/>
      <c r="AG623" s="127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</row>
    <row r="624" spans="1:82" x14ac:dyDescent="0.25">
      <c r="A624" s="50"/>
      <c r="B624" s="19"/>
      <c r="C624" s="19"/>
      <c r="D624" s="20"/>
      <c r="E624" s="51"/>
      <c r="G624" s="50"/>
      <c r="H624" s="19"/>
      <c r="I624" s="19"/>
      <c r="J624" s="20"/>
      <c r="K624" s="51"/>
      <c r="M624" s="50"/>
      <c r="N624" s="19"/>
      <c r="O624" s="19"/>
      <c r="P624" s="20"/>
      <c r="Q624" s="51"/>
      <c r="S624" s="49"/>
      <c r="T624" s="20"/>
      <c r="U624" s="20"/>
      <c r="V624" s="20"/>
      <c r="W624" s="51"/>
      <c r="X624" s="127"/>
      <c r="Y624" s="127"/>
      <c r="Z624" s="127"/>
      <c r="AA624" s="127"/>
      <c r="AB624" s="127"/>
      <c r="AC624" s="127"/>
      <c r="AD624" s="127"/>
      <c r="AE624" s="127"/>
      <c r="AF624" s="127"/>
      <c r="AG624" s="127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</row>
    <row r="625" spans="1:82" x14ac:dyDescent="0.25">
      <c r="A625" s="50"/>
      <c r="B625" s="19"/>
      <c r="C625" s="19"/>
      <c r="D625" s="20"/>
      <c r="E625" s="51"/>
      <c r="G625" s="50"/>
      <c r="H625" s="19"/>
      <c r="I625" s="19"/>
      <c r="J625" s="20"/>
      <c r="K625" s="51"/>
      <c r="M625" s="50"/>
      <c r="N625" s="19"/>
      <c r="O625" s="19"/>
      <c r="P625" s="20"/>
      <c r="Q625" s="51"/>
      <c r="S625" s="49"/>
      <c r="T625" s="20"/>
      <c r="U625" s="20"/>
      <c r="V625" s="20"/>
      <c r="W625" s="51"/>
      <c r="X625" s="127"/>
      <c r="Y625" s="127"/>
      <c r="Z625" s="127"/>
      <c r="AA625" s="127"/>
      <c r="AB625" s="127"/>
      <c r="AC625" s="127"/>
      <c r="AD625" s="127"/>
      <c r="AE625" s="127"/>
      <c r="AF625" s="127"/>
      <c r="AG625" s="127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</row>
    <row r="626" spans="1:82" x14ac:dyDescent="0.25">
      <c r="A626" s="50"/>
      <c r="B626" s="19"/>
      <c r="C626" s="19"/>
      <c r="D626" s="20"/>
      <c r="E626" s="51"/>
      <c r="G626" s="50"/>
      <c r="H626" s="19"/>
      <c r="I626" s="19"/>
      <c r="J626" s="20"/>
      <c r="K626" s="51"/>
      <c r="M626" s="50"/>
      <c r="N626" s="19"/>
      <c r="O626" s="19"/>
      <c r="P626" s="20"/>
      <c r="Q626" s="51"/>
      <c r="S626" s="49"/>
      <c r="T626" s="20"/>
      <c r="U626" s="20"/>
      <c r="V626" s="20"/>
      <c r="W626" s="51"/>
      <c r="X626" s="127"/>
      <c r="Y626" s="127"/>
      <c r="Z626" s="127"/>
      <c r="AA626" s="127"/>
      <c r="AB626" s="127"/>
      <c r="AC626" s="127"/>
      <c r="AD626" s="127"/>
      <c r="AE626" s="127"/>
      <c r="AF626" s="127"/>
      <c r="AG626" s="127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</row>
    <row r="627" spans="1:82" x14ac:dyDescent="0.25">
      <c r="A627" s="50"/>
      <c r="B627" s="19"/>
      <c r="C627" s="19"/>
      <c r="D627" s="20"/>
      <c r="E627" s="51"/>
      <c r="G627" s="50"/>
      <c r="H627" s="19"/>
      <c r="I627" s="19"/>
      <c r="J627" s="20"/>
      <c r="K627" s="51"/>
      <c r="M627" s="50"/>
      <c r="N627" s="19"/>
      <c r="O627" s="19"/>
      <c r="P627" s="20"/>
      <c r="Q627" s="51"/>
      <c r="S627" s="49"/>
      <c r="T627" s="20"/>
      <c r="U627" s="20"/>
      <c r="V627" s="20"/>
      <c r="W627" s="51"/>
      <c r="X627" s="127"/>
      <c r="Y627" s="127"/>
      <c r="Z627" s="127"/>
      <c r="AA627" s="127"/>
      <c r="AB627" s="127"/>
      <c r="AC627" s="127"/>
      <c r="AD627" s="127"/>
      <c r="AE627" s="127"/>
      <c r="AF627" s="127"/>
      <c r="AG627" s="127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</row>
    <row r="628" spans="1:82" x14ac:dyDescent="0.25">
      <c r="A628" s="50"/>
      <c r="B628" s="19"/>
      <c r="C628" s="19"/>
      <c r="D628" s="20"/>
      <c r="E628" s="51"/>
      <c r="G628" s="50"/>
      <c r="H628" s="19"/>
      <c r="I628" s="19"/>
      <c r="J628" s="20"/>
      <c r="K628" s="51"/>
      <c r="M628" s="50"/>
      <c r="N628" s="19"/>
      <c r="O628" s="19"/>
      <c r="P628" s="20"/>
      <c r="Q628" s="51"/>
      <c r="S628" s="49"/>
      <c r="T628" s="20"/>
      <c r="U628" s="20"/>
      <c r="V628" s="20"/>
      <c r="W628" s="51"/>
      <c r="X628" s="127"/>
      <c r="Y628" s="127"/>
      <c r="Z628" s="127"/>
      <c r="AA628" s="127"/>
      <c r="AB628" s="127"/>
      <c r="AC628" s="127"/>
      <c r="AD628" s="127"/>
      <c r="AE628" s="127"/>
      <c r="AF628" s="127"/>
      <c r="AG628" s="127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</row>
    <row r="629" spans="1:82" x14ac:dyDescent="0.25">
      <c r="A629" s="50"/>
      <c r="B629" s="19"/>
      <c r="C629" s="19"/>
      <c r="D629" s="20"/>
      <c r="E629" s="51"/>
      <c r="G629" s="50"/>
      <c r="H629" s="19"/>
      <c r="I629" s="19"/>
      <c r="J629" s="20"/>
      <c r="K629" s="51"/>
      <c r="M629" s="50"/>
      <c r="N629" s="19"/>
      <c r="O629" s="19"/>
      <c r="P629" s="20"/>
      <c r="Q629" s="51"/>
      <c r="S629" s="49"/>
      <c r="T629" s="20"/>
      <c r="U629" s="20"/>
      <c r="V629" s="20"/>
      <c r="W629" s="51"/>
      <c r="X629" s="127"/>
      <c r="Y629" s="127"/>
      <c r="Z629" s="127"/>
      <c r="AA629" s="127"/>
      <c r="AB629" s="127"/>
      <c r="AC629" s="127"/>
      <c r="AD629" s="127"/>
      <c r="AE629" s="127"/>
      <c r="AF629" s="127"/>
      <c r="AG629" s="127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</row>
    <row r="630" spans="1:82" x14ac:dyDescent="0.25">
      <c r="A630" s="50"/>
      <c r="B630" s="19"/>
      <c r="C630" s="19"/>
      <c r="D630" s="20"/>
      <c r="E630" s="51"/>
      <c r="G630" s="50"/>
      <c r="H630" s="19"/>
      <c r="I630" s="19"/>
      <c r="J630" s="20"/>
      <c r="K630" s="51"/>
      <c r="M630" s="50"/>
      <c r="N630" s="19"/>
      <c r="O630" s="19"/>
      <c r="P630" s="20"/>
      <c r="Q630" s="51"/>
      <c r="S630" s="49"/>
      <c r="T630" s="20"/>
      <c r="U630" s="20"/>
      <c r="V630" s="20"/>
      <c r="W630" s="51"/>
      <c r="X630" s="127"/>
      <c r="Y630" s="127"/>
      <c r="Z630" s="127"/>
      <c r="AA630" s="127"/>
      <c r="AB630" s="127"/>
      <c r="AC630" s="127"/>
      <c r="AD630" s="127"/>
      <c r="AE630" s="127"/>
      <c r="AF630" s="127"/>
      <c r="AG630" s="127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</row>
    <row r="631" spans="1:82" x14ac:dyDescent="0.25">
      <c r="A631" s="50"/>
      <c r="B631" s="19"/>
      <c r="C631" s="19"/>
      <c r="D631" s="20"/>
      <c r="E631" s="51"/>
      <c r="G631" s="50"/>
      <c r="H631" s="19"/>
      <c r="I631" s="19"/>
      <c r="J631" s="20"/>
      <c r="K631" s="51"/>
      <c r="M631" s="50"/>
      <c r="N631" s="19"/>
      <c r="O631" s="19"/>
      <c r="P631" s="20"/>
      <c r="Q631" s="51"/>
      <c r="S631" s="49"/>
      <c r="T631" s="20"/>
      <c r="U631" s="20"/>
      <c r="V631" s="20"/>
      <c r="W631" s="51"/>
      <c r="X631" s="127"/>
      <c r="Y631" s="127"/>
      <c r="Z631" s="127"/>
      <c r="AA631" s="127"/>
      <c r="AB631" s="127"/>
      <c r="AC631" s="127"/>
      <c r="AD631" s="127"/>
      <c r="AE631" s="127"/>
      <c r="AF631" s="127"/>
      <c r="AG631" s="127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</row>
    <row r="632" spans="1:82" x14ac:dyDescent="0.25">
      <c r="A632" s="50"/>
      <c r="B632" s="19"/>
      <c r="C632" s="19"/>
      <c r="D632" s="20"/>
      <c r="E632" s="51"/>
      <c r="G632" s="50"/>
      <c r="H632" s="19"/>
      <c r="I632" s="19"/>
      <c r="J632" s="20"/>
      <c r="K632" s="51"/>
      <c r="M632" s="50"/>
      <c r="N632" s="19"/>
      <c r="O632" s="19"/>
      <c r="P632" s="20"/>
      <c r="Q632" s="51"/>
      <c r="S632" s="49"/>
      <c r="T632" s="20"/>
      <c r="U632" s="20"/>
      <c r="V632" s="20"/>
      <c r="W632" s="51"/>
      <c r="X632" s="127"/>
      <c r="Y632" s="127"/>
      <c r="Z632" s="127"/>
      <c r="AA632" s="127"/>
      <c r="AB632" s="127"/>
      <c r="AC632" s="127"/>
      <c r="AD632" s="127"/>
      <c r="AE632" s="127"/>
      <c r="AF632" s="127"/>
      <c r="AG632" s="127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</row>
    <row r="633" spans="1:82" x14ac:dyDescent="0.25">
      <c r="A633" s="50"/>
      <c r="B633" s="19"/>
      <c r="C633" s="19"/>
      <c r="D633" s="20"/>
      <c r="E633" s="51"/>
      <c r="G633" s="50"/>
      <c r="H633" s="19"/>
      <c r="I633" s="19"/>
      <c r="J633" s="20"/>
      <c r="K633" s="51"/>
      <c r="M633" s="50"/>
      <c r="N633" s="19"/>
      <c r="O633" s="19"/>
      <c r="P633" s="20"/>
      <c r="Q633" s="51"/>
      <c r="S633" s="49"/>
      <c r="T633" s="20"/>
      <c r="U633" s="20"/>
      <c r="V633" s="20"/>
      <c r="W633" s="51"/>
      <c r="X633" s="127"/>
      <c r="Y633" s="127"/>
      <c r="Z633" s="127"/>
      <c r="AA633" s="127"/>
      <c r="AB633" s="127"/>
      <c r="AC633" s="127"/>
      <c r="AD633" s="127"/>
      <c r="AE633" s="127"/>
      <c r="AF633" s="127"/>
      <c r="AG633" s="127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</row>
    <row r="634" spans="1:82" x14ac:dyDescent="0.25">
      <c r="A634" s="50"/>
      <c r="B634" s="19"/>
      <c r="C634" s="19"/>
      <c r="D634" s="20"/>
      <c r="E634" s="51"/>
      <c r="G634" s="50"/>
      <c r="H634" s="19"/>
      <c r="I634" s="19"/>
      <c r="J634" s="20"/>
      <c r="K634" s="51"/>
      <c r="M634" s="50"/>
      <c r="N634" s="19"/>
      <c r="O634" s="19"/>
      <c r="P634" s="20"/>
      <c r="Q634" s="51"/>
      <c r="S634" s="49"/>
      <c r="T634" s="20"/>
      <c r="U634" s="20"/>
      <c r="V634" s="20"/>
      <c r="W634" s="51"/>
      <c r="X634" s="127"/>
      <c r="Y634" s="127"/>
      <c r="Z634" s="127"/>
      <c r="AA634" s="127"/>
      <c r="AB634" s="127"/>
      <c r="AC634" s="127"/>
      <c r="AD634" s="127"/>
      <c r="AE634" s="127"/>
      <c r="AF634" s="127"/>
      <c r="AG634" s="127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</row>
    <row r="635" spans="1:82" x14ac:dyDescent="0.25">
      <c r="A635" s="50"/>
      <c r="B635" s="19"/>
      <c r="C635" s="19"/>
      <c r="D635" s="20"/>
      <c r="E635" s="51"/>
      <c r="G635" s="50"/>
      <c r="H635" s="19"/>
      <c r="I635" s="19"/>
      <c r="J635" s="20"/>
      <c r="K635" s="51"/>
      <c r="M635" s="50"/>
      <c r="N635" s="19"/>
      <c r="O635" s="19"/>
      <c r="P635" s="20"/>
      <c r="Q635" s="51"/>
      <c r="S635" s="49"/>
      <c r="T635" s="20"/>
      <c r="U635" s="20"/>
      <c r="V635" s="20"/>
      <c r="W635" s="51"/>
      <c r="X635" s="127"/>
      <c r="Y635" s="127"/>
      <c r="Z635" s="127"/>
      <c r="AA635" s="127"/>
      <c r="AB635" s="127"/>
      <c r="AC635" s="127"/>
      <c r="AD635" s="127"/>
      <c r="AE635" s="127"/>
      <c r="AF635" s="127"/>
      <c r="AG635" s="127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</row>
    <row r="636" spans="1:82" x14ac:dyDescent="0.25">
      <c r="A636" s="50"/>
      <c r="B636" s="19"/>
      <c r="C636" s="19"/>
      <c r="D636" s="20"/>
      <c r="E636" s="51"/>
      <c r="G636" s="50"/>
      <c r="H636" s="19"/>
      <c r="I636" s="19"/>
      <c r="J636" s="20"/>
      <c r="K636" s="51"/>
      <c r="M636" s="50"/>
      <c r="N636" s="19"/>
      <c r="O636" s="19"/>
      <c r="P636" s="20"/>
      <c r="Q636" s="51"/>
      <c r="S636" s="49"/>
      <c r="T636" s="20"/>
      <c r="U636" s="20"/>
      <c r="V636" s="20"/>
      <c r="W636" s="51"/>
      <c r="X636" s="127"/>
      <c r="Y636" s="127"/>
      <c r="Z636" s="127"/>
      <c r="AA636" s="127"/>
      <c r="AB636" s="127"/>
      <c r="AC636" s="127"/>
      <c r="AD636" s="127"/>
      <c r="AE636" s="127"/>
      <c r="AF636" s="127"/>
      <c r="AG636" s="127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</row>
    <row r="637" spans="1:82" x14ac:dyDescent="0.25">
      <c r="A637" s="50"/>
      <c r="B637" s="19"/>
      <c r="C637" s="19"/>
      <c r="D637" s="20"/>
      <c r="E637" s="51"/>
      <c r="G637" s="50"/>
      <c r="H637" s="19"/>
      <c r="I637" s="19"/>
      <c r="J637" s="20"/>
      <c r="K637" s="51"/>
      <c r="M637" s="50"/>
      <c r="N637" s="19"/>
      <c r="O637" s="19"/>
      <c r="P637" s="20"/>
      <c r="Q637" s="51"/>
      <c r="S637" s="49"/>
      <c r="T637" s="20"/>
      <c r="U637" s="20"/>
      <c r="V637" s="20"/>
      <c r="W637" s="51"/>
      <c r="X637" s="127"/>
      <c r="Y637" s="127"/>
      <c r="Z637" s="127"/>
      <c r="AA637" s="127"/>
      <c r="AB637" s="127"/>
      <c r="AC637" s="127"/>
      <c r="AD637" s="127"/>
      <c r="AE637" s="127"/>
      <c r="AF637" s="127"/>
      <c r="AG637" s="127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</row>
    <row r="638" spans="1:82" x14ac:dyDescent="0.25">
      <c r="A638" s="50"/>
      <c r="B638" s="19"/>
      <c r="C638" s="19"/>
      <c r="D638" s="20"/>
      <c r="E638" s="51"/>
      <c r="G638" s="50"/>
      <c r="H638" s="19"/>
      <c r="I638" s="19"/>
      <c r="J638" s="20"/>
      <c r="K638" s="51"/>
      <c r="M638" s="50"/>
      <c r="N638" s="19"/>
      <c r="O638" s="19"/>
      <c r="P638" s="20"/>
      <c r="Q638" s="51"/>
      <c r="S638" s="49"/>
      <c r="T638" s="20"/>
      <c r="U638" s="20"/>
      <c r="V638" s="20"/>
      <c r="W638" s="51"/>
      <c r="X638" s="127"/>
      <c r="Y638" s="127"/>
      <c r="Z638" s="127"/>
      <c r="AA638" s="127"/>
      <c r="AB638" s="127"/>
      <c r="AC638" s="127"/>
      <c r="AD638" s="127"/>
      <c r="AE638" s="127"/>
      <c r="AF638" s="127"/>
      <c r="AG638" s="127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</row>
    <row r="639" spans="1:82" x14ac:dyDescent="0.25">
      <c r="A639" s="50"/>
      <c r="B639" s="19"/>
      <c r="C639" s="19"/>
      <c r="D639" s="20"/>
      <c r="E639" s="51"/>
      <c r="G639" s="50"/>
      <c r="H639" s="19"/>
      <c r="I639" s="19"/>
      <c r="J639" s="20"/>
      <c r="K639" s="51"/>
      <c r="M639" s="50"/>
      <c r="N639" s="19"/>
      <c r="O639" s="19"/>
      <c r="P639" s="20"/>
      <c r="Q639" s="51"/>
      <c r="S639" s="49"/>
      <c r="T639" s="20"/>
      <c r="U639" s="20"/>
      <c r="V639" s="20"/>
      <c r="W639" s="51"/>
      <c r="X639" s="127"/>
      <c r="Y639" s="127"/>
      <c r="Z639" s="127"/>
      <c r="AA639" s="127"/>
      <c r="AB639" s="127"/>
      <c r="AC639" s="127"/>
      <c r="AD639" s="127"/>
      <c r="AE639" s="127"/>
      <c r="AF639" s="127"/>
      <c r="AG639" s="127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</row>
    <row r="640" spans="1:82" x14ac:dyDescent="0.25">
      <c r="A640" s="50"/>
      <c r="B640" s="19"/>
      <c r="C640" s="19"/>
      <c r="D640" s="20"/>
      <c r="E640" s="51"/>
      <c r="G640" s="50"/>
      <c r="H640" s="19"/>
      <c r="I640" s="19"/>
      <c r="J640" s="20"/>
      <c r="K640" s="51"/>
      <c r="M640" s="50"/>
      <c r="N640" s="19"/>
      <c r="O640" s="19"/>
      <c r="P640" s="20"/>
      <c r="Q640" s="51"/>
      <c r="S640" s="49"/>
      <c r="T640" s="20"/>
      <c r="U640" s="20"/>
      <c r="V640" s="20"/>
      <c r="W640" s="51"/>
      <c r="X640" s="127"/>
      <c r="Y640" s="127"/>
      <c r="Z640" s="127"/>
      <c r="AA640" s="127"/>
      <c r="AB640" s="127"/>
      <c r="AC640" s="127"/>
      <c r="AD640" s="127"/>
      <c r="AE640" s="127"/>
      <c r="AF640" s="127"/>
      <c r="AG640" s="127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</row>
    <row r="641" spans="1:82" x14ac:dyDescent="0.25">
      <c r="A641" s="50"/>
      <c r="B641" s="19"/>
      <c r="C641" s="19"/>
      <c r="D641" s="20"/>
      <c r="E641" s="51"/>
      <c r="G641" s="50"/>
      <c r="H641" s="19"/>
      <c r="I641" s="19"/>
      <c r="J641" s="20"/>
      <c r="K641" s="51"/>
      <c r="M641" s="50"/>
      <c r="N641" s="19"/>
      <c r="O641" s="19"/>
      <c r="P641" s="20"/>
      <c r="Q641" s="51"/>
      <c r="S641" s="49"/>
      <c r="T641" s="20"/>
      <c r="U641" s="20"/>
      <c r="V641" s="20"/>
      <c r="W641" s="51"/>
      <c r="X641" s="127"/>
      <c r="Y641" s="127"/>
      <c r="Z641" s="127"/>
      <c r="AA641" s="127"/>
      <c r="AB641" s="127"/>
      <c r="AC641" s="127"/>
      <c r="AD641" s="127"/>
      <c r="AE641" s="127"/>
      <c r="AF641" s="127"/>
      <c r="AG641" s="127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</row>
    <row r="642" spans="1:82" x14ac:dyDescent="0.25">
      <c r="A642" s="50"/>
      <c r="B642" s="19"/>
      <c r="C642" s="19"/>
      <c r="D642" s="20"/>
      <c r="E642" s="51"/>
      <c r="G642" s="50"/>
      <c r="H642" s="19"/>
      <c r="I642" s="19"/>
      <c r="J642" s="20"/>
      <c r="K642" s="51"/>
      <c r="M642" s="50"/>
      <c r="N642" s="19"/>
      <c r="O642" s="19"/>
      <c r="P642" s="20"/>
      <c r="Q642" s="51"/>
      <c r="S642" s="49"/>
      <c r="T642" s="20"/>
      <c r="U642" s="20"/>
      <c r="V642" s="20"/>
      <c r="W642" s="51"/>
      <c r="X642" s="127"/>
      <c r="Y642" s="127"/>
      <c r="Z642" s="127"/>
      <c r="AA642" s="127"/>
      <c r="AB642" s="127"/>
      <c r="AC642" s="127"/>
      <c r="AD642" s="127"/>
      <c r="AE642" s="127"/>
      <c r="AF642" s="127"/>
      <c r="AG642" s="127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</row>
    <row r="643" spans="1:82" x14ac:dyDescent="0.25">
      <c r="A643" s="50"/>
      <c r="B643" s="19"/>
      <c r="C643" s="19"/>
      <c r="D643" s="20"/>
      <c r="E643" s="51"/>
      <c r="G643" s="50"/>
      <c r="H643" s="19"/>
      <c r="I643" s="19"/>
      <c r="J643" s="20"/>
      <c r="K643" s="51"/>
      <c r="M643" s="50"/>
      <c r="N643" s="19"/>
      <c r="O643" s="19"/>
      <c r="P643" s="20"/>
      <c r="Q643" s="51"/>
      <c r="S643" s="49"/>
      <c r="T643" s="20"/>
      <c r="U643" s="20"/>
      <c r="V643" s="20"/>
      <c r="W643" s="51"/>
      <c r="X643" s="127"/>
      <c r="Y643" s="127"/>
      <c r="Z643" s="127"/>
      <c r="AA643" s="127"/>
      <c r="AB643" s="127"/>
      <c r="AC643" s="127"/>
      <c r="AD643" s="127"/>
      <c r="AE643" s="127"/>
      <c r="AF643" s="127"/>
      <c r="AG643" s="127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</row>
    <row r="644" spans="1:82" x14ac:dyDescent="0.25">
      <c r="A644" s="50"/>
      <c r="B644" s="19"/>
      <c r="C644" s="19"/>
      <c r="D644" s="20"/>
      <c r="E644" s="51"/>
      <c r="G644" s="50"/>
      <c r="H644" s="19"/>
      <c r="I644" s="19"/>
      <c r="J644" s="20"/>
      <c r="K644" s="51"/>
      <c r="M644" s="50"/>
      <c r="N644" s="19"/>
      <c r="O644" s="19"/>
      <c r="P644" s="20"/>
      <c r="Q644" s="51"/>
      <c r="S644" s="49"/>
      <c r="T644" s="20"/>
      <c r="U644" s="20"/>
      <c r="V644" s="20"/>
      <c r="W644" s="51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</row>
    <row r="645" spans="1:82" x14ac:dyDescent="0.25">
      <c r="A645" s="50"/>
      <c r="B645" s="19"/>
      <c r="C645" s="19"/>
      <c r="D645" s="20"/>
      <c r="E645" s="51"/>
      <c r="G645" s="50"/>
      <c r="H645" s="19"/>
      <c r="I645" s="19"/>
      <c r="J645" s="20"/>
      <c r="K645" s="51"/>
      <c r="M645" s="50"/>
      <c r="N645" s="19"/>
      <c r="O645" s="19"/>
      <c r="P645" s="20"/>
      <c r="Q645" s="51"/>
      <c r="S645" s="49"/>
      <c r="T645" s="20"/>
      <c r="U645" s="20"/>
      <c r="V645" s="20"/>
      <c r="W645" s="51"/>
      <c r="X645" s="127"/>
      <c r="Y645" s="127"/>
      <c r="Z645" s="127"/>
      <c r="AA645" s="127"/>
      <c r="AB645" s="127"/>
      <c r="AC645" s="127"/>
      <c r="AD645" s="127"/>
      <c r="AE645" s="127"/>
      <c r="AF645" s="127"/>
      <c r="AG645" s="127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</row>
    <row r="646" spans="1:82" x14ac:dyDescent="0.25">
      <c r="A646" s="50"/>
      <c r="B646" s="19"/>
      <c r="C646" s="19"/>
      <c r="D646" s="20"/>
      <c r="E646" s="51"/>
      <c r="G646" s="50"/>
      <c r="H646" s="19"/>
      <c r="I646" s="19"/>
      <c r="J646" s="20"/>
      <c r="K646" s="51"/>
      <c r="M646" s="50"/>
      <c r="N646" s="19"/>
      <c r="O646" s="19"/>
      <c r="P646" s="20"/>
      <c r="Q646" s="51"/>
      <c r="S646" s="49"/>
      <c r="T646" s="20"/>
      <c r="U646" s="20"/>
      <c r="V646" s="20"/>
      <c r="W646" s="51"/>
      <c r="X646" s="127"/>
      <c r="Y646" s="127"/>
      <c r="Z646" s="127"/>
      <c r="AA646" s="127"/>
      <c r="AB646" s="127"/>
      <c r="AC646" s="127"/>
      <c r="AD646" s="127"/>
      <c r="AE646" s="127"/>
      <c r="AF646" s="127"/>
      <c r="AG646" s="127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</row>
    <row r="647" spans="1:82" x14ac:dyDescent="0.25">
      <c r="A647" s="50"/>
      <c r="B647" s="19"/>
      <c r="C647" s="19"/>
      <c r="D647" s="20"/>
      <c r="E647" s="51"/>
      <c r="G647" s="50"/>
      <c r="H647" s="19"/>
      <c r="I647" s="19"/>
      <c r="J647" s="20"/>
      <c r="K647" s="51"/>
      <c r="M647" s="50"/>
      <c r="N647" s="19"/>
      <c r="O647" s="19"/>
      <c r="P647" s="20"/>
      <c r="Q647" s="51"/>
      <c r="S647" s="49"/>
      <c r="T647" s="20"/>
      <c r="U647" s="20"/>
      <c r="V647" s="20"/>
      <c r="W647" s="51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</row>
    <row r="648" spans="1:82" x14ac:dyDescent="0.25">
      <c r="A648" s="50"/>
      <c r="B648" s="19"/>
      <c r="C648" s="19"/>
      <c r="D648" s="20"/>
      <c r="E648" s="51"/>
      <c r="G648" s="50"/>
      <c r="H648" s="19"/>
      <c r="I648" s="19"/>
      <c r="J648" s="20"/>
      <c r="K648" s="51"/>
      <c r="M648" s="50"/>
      <c r="N648" s="19"/>
      <c r="O648" s="19"/>
      <c r="P648" s="20"/>
      <c r="Q648" s="51"/>
      <c r="S648" s="49"/>
      <c r="T648" s="20"/>
      <c r="U648" s="20"/>
      <c r="V648" s="20"/>
      <c r="W648" s="51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</row>
    <row r="649" spans="1:82" x14ac:dyDescent="0.25">
      <c r="A649" s="50"/>
      <c r="B649" s="19"/>
      <c r="C649" s="19"/>
      <c r="D649" s="20"/>
      <c r="E649" s="51"/>
      <c r="G649" s="50"/>
      <c r="H649" s="19"/>
      <c r="I649" s="19"/>
      <c r="J649" s="21"/>
      <c r="K649" s="51"/>
      <c r="M649" s="49"/>
      <c r="N649" s="20"/>
      <c r="O649" s="20"/>
      <c r="P649" s="20"/>
      <c r="Q649" s="51"/>
      <c r="S649" s="49"/>
      <c r="T649" s="20"/>
      <c r="U649" s="20"/>
      <c r="V649" s="20"/>
      <c r="W649" s="51"/>
      <c r="X649" s="127"/>
      <c r="Y649" s="127"/>
      <c r="Z649" s="127"/>
      <c r="AA649" s="127"/>
      <c r="AB649" s="127"/>
      <c r="AC649" s="127"/>
      <c r="AD649" s="127"/>
      <c r="AE649" s="127"/>
      <c r="AF649" s="127"/>
      <c r="AG649" s="127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</row>
    <row r="650" spans="1:82" x14ac:dyDescent="0.25">
      <c r="A650" s="50"/>
      <c r="B650" s="19"/>
      <c r="C650" s="19"/>
      <c r="D650" s="20"/>
      <c r="E650" s="51"/>
      <c r="G650" s="50"/>
      <c r="H650" s="19"/>
      <c r="I650" s="19"/>
      <c r="J650" s="20"/>
      <c r="K650" s="51"/>
      <c r="M650" s="49"/>
      <c r="N650" s="20"/>
      <c r="O650" s="20"/>
      <c r="P650" s="20"/>
      <c r="Q650" s="51"/>
      <c r="S650" s="49"/>
      <c r="T650" s="20"/>
      <c r="U650" s="20"/>
      <c r="V650" s="20"/>
      <c r="W650" s="51"/>
      <c r="X650" s="127"/>
      <c r="Y650" s="127"/>
      <c r="Z650" s="127"/>
      <c r="AA650" s="127"/>
      <c r="AB650" s="127"/>
      <c r="AC650" s="127"/>
      <c r="AD650" s="127"/>
      <c r="AE650" s="127"/>
      <c r="AF650" s="127"/>
      <c r="AG650" s="127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</row>
    <row r="651" spans="1:82" x14ac:dyDescent="0.25">
      <c r="A651" s="50"/>
      <c r="B651" s="19"/>
      <c r="C651" s="19"/>
      <c r="D651" s="20"/>
      <c r="E651" s="51"/>
      <c r="G651" s="50"/>
      <c r="H651" s="19"/>
      <c r="I651" s="19"/>
      <c r="J651" s="20"/>
      <c r="K651" s="51"/>
      <c r="M651" s="49"/>
      <c r="N651" s="20"/>
      <c r="O651" s="20"/>
      <c r="P651" s="20"/>
      <c r="Q651" s="51"/>
      <c r="S651" s="49"/>
      <c r="T651" s="20"/>
      <c r="U651" s="20"/>
      <c r="V651" s="20"/>
      <c r="W651" s="51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</row>
    <row r="652" spans="1:82" x14ac:dyDescent="0.25">
      <c r="A652" s="50"/>
      <c r="B652" s="19"/>
      <c r="C652" s="19"/>
      <c r="D652" s="20"/>
      <c r="E652" s="51"/>
      <c r="G652" s="50"/>
      <c r="H652" s="19"/>
      <c r="I652" s="19"/>
      <c r="J652" s="20"/>
      <c r="K652" s="51"/>
      <c r="M652" s="49"/>
      <c r="N652" s="20"/>
      <c r="O652" s="20"/>
      <c r="P652" s="20"/>
      <c r="Q652" s="51"/>
      <c r="S652" s="49"/>
      <c r="T652" s="20"/>
      <c r="U652" s="20"/>
      <c r="V652" s="20"/>
      <c r="W652" s="51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</row>
    <row r="653" spans="1:82" x14ac:dyDescent="0.25">
      <c r="A653" s="50"/>
      <c r="B653" s="19"/>
      <c r="C653" s="19"/>
      <c r="D653" s="20"/>
      <c r="E653" s="51"/>
      <c r="G653" s="50"/>
      <c r="H653" s="19"/>
      <c r="I653" s="19"/>
      <c r="J653" s="20"/>
      <c r="K653" s="51"/>
      <c r="M653" s="49"/>
      <c r="N653" s="20"/>
      <c r="O653" s="20"/>
      <c r="P653" s="20"/>
      <c r="Q653" s="51"/>
      <c r="S653" s="49"/>
      <c r="T653" s="20"/>
      <c r="U653" s="20"/>
      <c r="V653" s="20"/>
      <c r="W653" s="51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</row>
    <row r="654" spans="1:82" x14ac:dyDescent="0.25">
      <c r="A654" s="50"/>
      <c r="B654" s="19"/>
      <c r="C654" s="19"/>
      <c r="D654" s="20"/>
      <c r="E654" s="51"/>
      <c r="G654" s="50"/>
      <c r="H654" s="19"/>
      <c r="I654" s="19"/>
      <c r="J654" s="20"/>
      <c r="K654" s="51"/>
      <c r="M654" s="50"/>
      <c r="N654" s="19"/>
      <c r="O654" s="19"/>
      <c r="P654" s="20"/>
      <c r="Q654" s="51"/>
      <c r="S654" s="49"/>
      <c r="T654" s="20"/>
      <c r="U654" s="20"/>
      <c r="V654" s="20"/>
      <c r="W654" s="51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</row>
    <row r="655" spans="1:82" x14ac:dyDescent="0.25">
      <c r="A655" s="49"/>
      <c r="B655" s="20"/>
      <c r="C655" s="20"/>
      <c r="D655" s="20"/>
      <c r="E655" s="51"/>
      <c r="G655" s="50"/>
      <c r="H655" s="19"/>
      <c r="I655" s="19"/>
      <c r="J655" s="20"/>
      <c r="K655" s="51"/>
      <c r="M655" s="50"/>
      <c r="N655" s="19"/>
      <c r="O655" s="19"/>
      <c r="P655" s="20"/>
      <c r="Q655" s="51"/>
      <c r="S655" s="49"/>
      <c r="T655" s="20"/>
      <c r="U655" s="20"/>
      <c r="V655" s="20"/>
      <c r="W655" s="51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</row>
    <row r="656" spans="1:82" x14ac:dyDescent="0.25">
      <c r="A656" s="49"/>
      <c r="B656" s="20"/>
      <c r="C656" s="20"/>
      <c r="D656" s="20"/>
      <c r="E656" s="51"/>
      <c r="G656" s="50"/>
      <c r="H656" s="19"/>
      <c r="I656" s="19"/>
      <c r="J656" s="20"/>
      <c r="K656" s="51"/>
      <c r="M656" s="49"/>
      <c r="N656" s="20"/>
      <c r="O656" s="20"/>
      <c r="P656" s="20"/>
      <c r="Q656" s="51"/>
      <c r="S656" s="49"/>
      <c r="T656" s="20"/>
      <c r="U656" s="20"/>
      <c r="V656" s="20"/>
      <c r="W656" s="51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</row>
    <row r="657" spans="1:82" x14ac:dyDescent="0.25">
      <c r="A657" s="49"/>
      <c r="B657" s="20"/>
      <c r="C657" s="20"/>
      <c r="D657" s="20"/>
      <c r="E657" s="51"/>
      <c r="G657" s="50"/>
      <c r="H657" s="19"/>
      <c r="I657" s="19"/>
      <c r="J657" s="20"/>
      <c r="K657" s="51"/>
      <c r="M657" s="49"/>
      <c r="N657" s="20"/>
      <c r="O657" s="20"/>
      <c r="P657" s="20"/>
      <c r="Q657" s="51"/>
      <c r="S657" s="49"/>
      <c r="T657" s="20"/>
      <c r="U657" s="20"/>
      <c r="V657" s="20"/>
      <c r="W657" s="51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</row>
    <row r="658" spans="1:82" x14ac:dyDescent="0.25">
      <c r="A658" s="49"/>
      <c r="B658" s="20"/>
      <c r="C658" s="20"/>
      <c r="D658" s="20"/>
      <c r="E658" s="51"/>
      <c r="G658" s="50"/>
      <c r="H658" s="19"/>
      <c r="I658" s="19"/>
      <c r="J658" s="20"/>
      <c r="K658" s="51"/>
      <c r="M658" s="49"/>
      <c r="N658" s="20"/>
      <c r="O658" s="20"/>
      <c r="P658" s="20"/>
      <c r="Q658" s="51"/>
      <c r="S658" s="49"/>
      <c r="T658" s="20"/>
      <c r="U658" s="20"/>
      <c r="V658" s="20"/>
      <c r="W658" s="51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</row>
    <row r="670" spans="1:82" x14ac:dyDescent="0.25">
      <c r="A670" s="9" t="s">
        <v>13</v>
      </c>
    </row>
    <row r="671" spans="1:82" x14ac:dyDescent="0.25">
      <c r="A671" s="9" t="s">
        <v>598</v>
      </c>
      <c r="D671" s="9" t="s">
        <v>1</v>
      </c>
      <c r="E671" s="9" t="s">
        <v>2</v>
      </c>
      <c r="F671" s="10">
        <v>0</v>
      </c>
      <c r="G671" s="9" t="s">
        <v>621</v>
      </c>
      <c r="J671" s="9" t="s">
        <v>1</v>
      </c>
      <c r="K671" s="9" t="s">
        <v>2</v>
      </c>
      <c r="L671" s="10">
        <v>0</v>
      </c>
      <c r="M671" s="9" t="s">
        <v>599</v>
      </c>
      <c r="P671" s="9" t="s">
        <v>1</v>
      </c>
      <c r="Q671" s="9" t="s">
        <v>2</v>
      </c>
      <c r="R671" s="10">
        <v>0</v>
      </c>
      <c r="S671" s="9" t="s">
        <v>600</v>
      </c>
    </row>
    <row r="672" spans="1:82" x14ac:dyDescent="0.25">
      <c r="A672" s="9" t="s">
        <v>0</v>
      </c>
      <c r="D672" s="9" t="s">
        <v>0</v>
      </c>
      <c r="E672" s="9" t="s">
        <v>0</v>
      </c>
      <c r="F672" s="10">
        <v>1</v>
      </c>
      <c r="L672" s="10">
        <v>1</v>
      </c>
      <c r="M672" s="9" t="s">
        <v>0</v>
      </c>
      <c r="P672" s="9" t="s">
        <v>0</v>
      </c>
      <c r="Q672" s="9" t="s">
        <v>0</v>
      </c>
      <c r="R672" s="10">
        <v>1</v>
      </c>
    </row>
    <row r="673" spans="1:23" x14ac:dyDescent="0.25">
      <c r="A673" s="9" t="s">
        <v>0</v>
      </c>
      <c r="D673" s="9" t="s">
        <v>0</v>
      </c>
      <c r="E673" s="9" t="s">
        <v>0</v>
      </c>
      <c r="F673" s="10">
        <v>2</v>
      </c>
      <c r="G673" s="9" t="s">
        <v>0</v>
      </c>
      <c r="J673" s="9" t="s">
        <v>0</v>
      </c>
      <c r="K673" s="9" t="s">
        <v>0</v>
      </c>
      <c r="L673" s="10">
        <v>2</v>
      </c>
      <c r="M673" s="9" t="s">
        <v>0</v>
      </c>
      <c r="P673" s="9" t="s">
        <v>0</v>
      </c>
      <c r="Q673" s="9" t="s">
        <v>0</v>
      </c>
      <c r="R673" s="10">
        <v>2</v>
      </c>
      <c r="S673" s="9" t="s">
        <v>0</v>
      </c>
      <c r="V673" s="9" t="s">
        <v>0</v>
      </c>
      <c r="W673" s="9" t="s">
        <v>0</v>
      </c>
    </row>
    <row r="674" spans="1:23" x14ac:dyDescent="0.25">
      <c r="F674" s="10">
        <v>3</v>
      </c>
      <c r="G674" s="9" t="s">
        <v>0</v>
      </c>
      <c r="J674" s="9" t="s">
        <v>0</v>
      </c>
      <c r="K674" s="9" t="s">
        <v>0</v>
      </c>
      <c r="L674" s="10">
        <v>3</v>
      </c>
      <c r="M674" s="9" t="s">
        <v>0</v>
      </c>
      <c r="P674" s="9" t="s">
        <v>0</v>
      </c>
      <c r="Q674" s="9" t="s">
        <v>0</v>
      </c>
      <c r="R674" s="10">
        <v>3</v>
      </c>
      <c r="S674" s="9" t="s">
        <v>0</v>
      </c>
      <c r="V674" s="9" t="s">
        <v>0</v>
      </c>
      <c r="W674" s="9" t="s">
        <v>0</v>
      </c>
    </row>
    <row r="675" spans="1:23" x14ac:dyDescent="0.25">
      <c r="F675" s="10">
        <v>4</v>
      </c>
      <c r="G675" s="9" t="s">
        <v>0</v>
      </c>
      <c r="J675" s="9" t="s">
        <v>0</v>
      </c>
      <c r="K675" s="9" t="s">
        <v>0</v>
      </c>
      <c r="L675" s="10">
        <v>4</v>
      </c>
      <c r="M675" s="9" t="s">
        <v>0</v>
      </c>
      <c r="P675" s="9" t="s">
        <v>0</v>
      </c>
      <c r="Q675" s="9" t="s">
        <v>0</v>
      </c>
      <c r="R675" s="10">
        <v>4</v>
      </c>
      <c r="S675" s="9" t="s">
        <v>0</v>
      </c>
      <c r="V675" s="9" t="s">
        <v>0</v>
      </c>
      <c r="W675" s="9" t="s">
        <v>0</v>
      </c>
    </row>
    <row r="676" spans="1:23" x14ac:dyDescent="0.25">
      <c r="F676" s="10">
        <v>5</v>
      </c>
      <c r="G676" s="9" t="s">
        <v>0</v>
      </c>
      <c r="J676" s="9" t="s">
        <v>0</v>
      </c>
      <c r="K676" s="9" t="s">
        <v>0</v>
      </c>
      <c r="L676" s="10">
        <v>5</v>
      </c>
      <c r="M676" s="9" t="s">
        <v>0</v>
      </c>
      <c r="P676" s="9" t="s">
        <v>0</v>
      </c>
      <c r="Q676" s="9" t="s">
        <v>0</v>
      </c>
      <c r="R676" s="10">
        <v>5</v>
      </c>
      <c r="S676" s="9" t="s">
        <v>0</v>
      </c>
      <c r="V676" s="9" t="s">
        <v>0</v>
      </c>
      <c r="W676" s="9" t="s">
        <v>0</v>
      </c>
    </row>
    <row r="677" spans="1:23" x14ac:dyDescent="0.25">
      <c r="F677" s="10">
        <v>6</v>
      </c>
      <c r="G677" s="9" t="s">
        <v>0</v>
      </c>
      <c r="J677" s="9" t="s">
        <v>0</v>
      </c>
      <c r="K677" s="9" t="s">
        <v>0</v>
      </c>
      <c r="L677" s="10">
        <v>6</v>
      </c>
      <c r="M677" s="9" t="s">
        <v>0</v>
      </c>
      <c r="P677" s="9" t="s">
        <v>0</v>
      </c>
      <c r="Q677" s="9" t="s">
        <v>0</v>
      </c>
      <c r="R677" s="10">
        <v>6</v>
      </c>
      <c r="S677" s="9" t="s">
        <v>0</v>
      </c>
      <c r="V677" s="9" t="s">
        <v>0</v>
      </c>
      <c r="W677" s="9" t="s">
        <v>0</v>
      </c>
    </row>
    <row r="678" spans="1:23" x14ac:dyDescent="0.25">
      <c r="F678" s="10">
        <v>7</v>
      </c>
      <c r="G678" s="9" t="s">
        <v>0</v>
      </c>
      <c r="J678" s="9" t="s">
        <v>0</v>
      </c>
      <c r="K678" s="9" t="s">
        <v>0</v>
      </c>
      <c r="L678" s="10">
        <v>7</v>
      </c>
      <c r="M678" s="9" t="s">
        <v>0</v>
      </c>
      <c r="P678" s="9" t="s">
        <v>0</v>
      </c>
      <c r="Q678" s="9" t="s">
        <v>0</v>
      </c>
      <c r="R678" s="10">
        <v>7</v>
      </c>
      <c r="S678" s="9" t="s">
        <v>0</v>
      </c>
      <c r="V678" s="9" t="s">
        <v>0</v>
      </c>
      <c r="W678" s="9" t="s">
        <v>0</v>
      </c>
    </row>
    <row r="679" spans="1:23" x14ac:dyDescent="0.25">
      <c r="F679" s="10">
        <v>8</v>
      </c>
      <c r="G679" s="9" t="s">
        <v>0</v>
      </c>
      <c r="J679" s="9" t="s">
        <v>0</v>
      </c>
      <c r="K679" s="9" t="s">
        <v>0</v>
      </c>
      <c r="L679" s="10">
        <v>8</v>
      </c>
      <c r="R679" s="10">
        <v>8</v>
      </c>
    </row>
    <row r="681" spans="1:23" x14ac:dyDescent="0.25">
      <c r="A681" s="9" t="s">
        <v>601</v>
      </c>
      <c r="D681" s="9" t="s">
        <v>1</v>
      </c>
      <c r="E681" s="9" t="s">
        <v>2</v>
      </c>
      <c r="F681" s="10">
        <v>0</v>
      </c>
      <c r="G681" s="9" t="s">
        <v>603</v>
      </c>
      <c r="J681" s="9" t="s">
        <v>1</v>
      </c>
      <c r="K681" s="9" t="s">
        <v>2</v>
      </c>
      <c r="L681" s="10">
        <v>0</v>
      </c>
      <c r="M681" s="9" t="s">
        <v>604</v>
      </c>
      <c r="P681" s="9" t="s">
        <v>1</v>
      </c>
      <c r="Q681" s="9" t="s">
        <v>2</v>
      </c>
      <c r="R681" s="10">
        <v>0</v>
      </c>
      <c r="S681" s="9" t="s">
        <v>605</v>
      </c>
      <c r="V681" s="9" t="s">
        <v>1</v>
      </c>
      <c r="W681" s="9" t="s">
        <v>2</v>
      </c>
    </row>
    <row r="682" spans="1:23" x14ac:dyDescent="0.25">
      <c r="A682" s="9" t="s">
        <v>0</v>
      </c>
      <c r="D682" s="9" t="s">
        <v>0</v>
      </c>
      <c r="E682" s="9" t="s">
        <v>0</v>
      </c>
      <c r="F682" s="10">
        <v>1</v>
      </c>
      <c r="G682" s="9" t="s">
        <v>0</v>
      </c>
      <c r="J682" s="9" t="s">
        <v>0</v>
      </c>
      <c r="K682" s="9" t="s">
        <v>0</v>
      </c>
      <c r="L682" s="10">
        <v>1</v>
      </c>
      <c r="R682" s="10">
        <v>1</v>
      </c>
      <c r="S682" s="9" t="s">
        <v>0</v>
      </c>
      <c r="V682" s="9" t="s">
        <v>0</v>
      </c>
      <c r="W682" s="9" t="s">
        <v>0</v>
      </c>
    </row>
    <row r="683" spans="1:23" x14ac:dyDescent="0.25">
      <c r="A683" s="9" t="s">
        <v>0</v>
      </c>
      <c r="D683" s="9" t="s">
        <v>0</v>
      </c>
      <c r="E683" s="9" t="s">
        <v>0</v>
      </c>
      <c r="F683" s="10">
        <v>2</v>
      </c>
      <c r="G683" s="9" t="s">
        <v>0</v>
      </c>
      <c r="J683" s="9" t="s">
        <v>0</v>
      </c>
      <c r="K683" s="9" t="s">
        <v>0</v>
      </c>
      <c r="L683" s="10">
        <v>2</v>
      </c>
      <c r="M683" s="9" t="s">
        <v>0</v>
      </c>
      <c r="P683" s="9" t="s">
        <v>0</v>
      </c>
      <c r="Q683" s="9" t="s">
        <v>0</v>
      </c>
      <c r="R683" s="10">
        <v>2</v>
      </c>
      <c r="S683" s="9" t="s">
        <v>0</v>
      </c>
      <c r="V683" s="9" t="s">
        <v>0</v>
      </c>
      <c r="W683" s="9" t="s">
        <v>0</v>
      </c>
    </row>
    <row r="684" spans="1:23" x14ac:dyDescent="0.25">
      <c r="A684" s="9" t="s">
        <v>0</v>
      </c>
      <c r="D684" s="9" t="s">
        <v>0</v>
      </c>
      <c r="E684" s="9" t="s">
        <v>0</v>
      </c>
      <c r="F684" s="10">
        <v>3</v>
      </c>
      <c r="G684" s="9" t="s">
        <v>0</v>
      </c>
      <c r="J684" s="9" t="s">
        <v>0</v>
      </c>
      <c r="K684" s="9" t="s">
        <v>0</v>
      </c>
      <c r="L684" s="10">
        <v>3</v>
      </c>
      <c r="M684" s="9" t="s">
        <v>0</v>
      </c>
      <c r="P684" s="9" t="s">
        <v>0</v>
      </c>
      <c r="Q684" s="9" t="s">
        <v>0</v>
      </c>
      <c r="R684" s="10">
        <v>3</v>
      </c>
      <c r="S684" s="9" t="s">
        <v>0</v>
      </c>
      <c r="V684" s="9" t="s">
        <v>0</v>
      </c>
      <c r="W684" s="9" t="s">
        <v>0</v>
      </c>
    </row>
    <row r="685" spans="1:23" x14ac:dyDescent="0.25">
      <c r="A685" s="9" t="s">
        <v>0</v>
      </c>
      <c r="D685" s="9" t="s">
        <v>0</v>
      </c>
      <c r="E685" s="9" t="s">
        <v>0</v>
      </c>
      <c r="F685" s="10">
        <v>4</v>
      </c>
      <c r="G685" s="9" t="s">
        <v>0</v>
      </c>
      <c r="J685" s="9" t="s">
        <v>0</v>
      </c>
      <c r="K685" s="9" t="s">
        <v>0</v>
      </c>
      <c r="L685" s="10">
        <v>4</v>
      </c>
      <c r="M685" s="9" t="s">
        <v>0</v>
      </c>
      <c r="P685" s="9" t="s">
        <v>0</v>
      </c>
      <c r="Q685" s="9" t="s">
        <v>0</v>
      </c>
      <c r="R685" s="10">
        <v>4</v>
      </c>
      <c r="S685" s="9" t="s">
        <v>0</v>
      </c>
      <c r="V685" s="9" t="s">
        <v>0</v>
      </c>
      <c r="W685" s="9" t="s">
        <v>0</v>
      </c>
    </row>
    <row r="686" spans="1:23" x14ac:dyDescent="0.25">
      <c r="A686" s="9" t="s">
        <v>0</v>
      </c>
      <c r="D686" s="9" t="s">
        <v>0</v>
      </c>
      <c r="E686" s="9" t="s">
        <v>0</v>
      </c>
      <c r="F686" s="10">
        <v>5</v>
      </c>
      <c r="G686" s="9" t="s">
        <v>0</v>
      </c>
      <c r="J686" s="9" t="s">
        <v>0</v>
      </c>
      <c r="K686" s="9" t="s">
        <v>0</v>
      </c>
      <c r="L686" s="10">
        <v>5</v>
      </c>
      <c r="M686" s="9" t="s">
        <v>0</v>
      </c>
      <c r="P686" s="9" t="s">
        <v>0</v>
      </c>
      <c r="Q686" s="9" t="s">
        <v>0</v>
      </c>
      <c r="R686" s="10">
        <v>5</v>
      </c>
      <c r="S686" s="9" t="s">
        <v>0</v>
      </c>
      <c r="V686" s="9" t="s">
        <v>0</v>
      </c>
      <c r="W686" s="9" t="s">
        <v>0</v>
      </c>
    </row>
    <row r="687" spans="1:23" x14ac:dyDescent="0.25">
      <c r="A687" s="9" t="s">
        <v>0</v>
      </c>
      <c r="D687" s="9" t="s">
        <v>0</v>
      </c>
      <c r="E687" s="9" t="s">
        <v>0</v>
      </c>
      <c r="F687" s="10">
        <v>6</v>
      </c>
      <c r="G687" s="9" t="s">
        <v>0</v>
      </c>
      <c r="J687" s="9" t="s">
        <v>0</v>
      </c>
      <c r="K687" s="9" t="s">
        <v>0</v>
      </c>
      <c r="L687" s="10">
        <v>6</v>
      </c>
      <c r="M687" s="9" t="s">
        <v>0</v>
      </c>
      <c r="P687" s="9" t="s">
        <v>0</v>
      </c>
      <c r="Q687" s="9" t="s">
        <v>0</v>
      </c>
      <c r="R687" s="10">
        <v>6</v>
      </c>
      <c r="S687" s="9" t="s">
        <v>0</v>
      </c>
      <c r="V687" s="9" t="s">
        <v>0</v>
      </c>
      <c r="W687" s="9" t="s">
        <v>0</v>
      </c>
    </row>
    <row r="688" spans="1:23" x14ac:dyDescent="0.25">
      <c r="A688" s="9" t="s">
        <v>0</v>
      </c>
      <c r="D688" s="9" t="s">
        <v>0</v>
      </c>
      <c r="E688" s="9" t="s">
        <v>0</v>
      </c>
      <c r="F688" s="10">
        <v>7</v>
      </c>
      <c r="G688" s="9" t="s">
        <v>0</v>
      </c>
      <c r="J688" s="9" t="s">
        <v>0</v>
      </c>
      <c r="K688" s="9" t="s">
        <v>0</v>
      </c>
      <c r="L688" s="10">
        <v>7</v>
      </c>
      <c r="M688" s="9" t="s">
        <v>0</v>
      </c>
      <c r="P688" s="9" t="s">
        <v>0</v>
      </c>
      <c r="Q688" s="9" t="s">
        <v>0</v>
      </c>
      <c r="R688" s="10">
        <v>7</v>
      </c>
      <c r="S688" s="9" t="s">
        <v>0</v>
      </c>
      <c r="V688" s="9" t="s">
        <v>0</v>
      </c>
      <c r="W688" s="9" t="s">
        <v>0</v>
      </c>
    </row>
    <row r="689" spans="1:23" x14ac:dyDescent="0.25">
      <c r="F689" s="10">
        <v>8</v>
      </c>
      <c r="G689" s="9" t="s">
        <v>0</v>
      </c>
      <c r="J689" s="9" t="s">
        <v>0</v>
      </c>
      <c r="K689" s="9" t="s">
        <v>0</v>
      </c>
      <c r="L689" s="10">
        <v>8</v>
      </c>
      <c r="R689" s="10">
        <v>8</v>
      </c>
      <c r="S689" s="9" t="s">
        <v>0</v>
      </c>
      <c r="V689" s="9" t="s">
        <v>0</v>
      </c>
      <c r="W689" s="9" t="s">
        <v>0</v>
      </c>
    </row>
    <row r="691" spans="1:23" x14ac:dyDescent="0.25">
      <c r="A691" s="9" t="s">
        <v>606</v>
      </c>
      <c r="D691" s="9" t="s">
        <v>1</v>
      </c>
      <c r="E691" s="9" t="s">
        <v>2</v>
      </c>
      <c r="F691" s="10">
        <v>0</v>
      </c>
      <c r="G691" s="9" t="s">
        <v>607</v>
      </c>
      <c r="J691" s="9" t="s">
        <v>1</v>
      </c>
      <c r="K691" s="9" t="s">
        <v>2</v>
      </c>
      <c r="L691" s="10">
        <v>0</v>
      </c>
      <c r="M691" s="9" t="s">
        <v>608</v>
      </c>
      <c r="P691" s="9" t="s">
        <v>1</v>
      </c>
      <c r="Q691" s="9" t="s">
        <v>2</v>
      </c>
      <c r="R691" s="10">
        <v>0</v>
      </c>
      <c r="S691" s="9" t="s">
        <v>609</v>
      </c>
      <c r="V691" s="9" t="s">
        <v>1</v>
      </c>
      <c r="W691" s="9" t="s">
        <v>2</v>
      </c>
    </row>
    <row r="692" spans="1:23" x14ac:dyDescent="0.25">
      <c r="A692" s="9" t="s">
        <v>0</v>
      </c>
      <c r="D692" s="9" t="s">
        <v>0</v>
      </c>
      <c r="E692" s="9" t="s">
        <v>0</v>
      </c>
      <c r="F692" s="10">
        <v>1</v>
      </c>
      <c r="G692" s="9" t="s">
        <v>0</v>
      </c>
      <c r="J692" s="9" t="s">
        <v>0</v>
      </c>
      <c r="K692" s="9" t="s">
        <v>0</v>
      </c>
      <c r="L692" s="10">
        <v>1</v>
      </c>
      <c r="R692" s="10">
        <v>1</v>
      </c>
      <c r="S692" s="9" t="s">
        <v>0</v>
      </c>
      <c r="V692" s="9" t="s">
        <v>0</v>
      </c>
      <c r="W692" s="9" t="s">
        <v>0</v>
      </c>
    </row>
    <row r="693" spans="1:23" x14ac:dyDescent="0.25">
      <c r="A693" s="9" t="s">
        <v>0</v>
      </c>
      <c r="D693" s="9" t="s">
        <v>0</v>
      </c>
      <c r="E693" s="9" t="s">
        <v>0</v>
      </c>
      <c r="F693" s="10">
        <v>2</v>
      </c>
      <c r="G693" s="9" t="s">
        <v>0</v>
      </c>
      <c r="J693" s="9" t="s">
        <v>0</v>
      </c>
      <c r="K693" s="9" t="s">
        <v>0</v>
      </c>
      <c r="L693" s="10">
        <v>2</v>
      </c>
      <c r="R693" s="10">
        <v>2</v>
      </c>
      <c r="S693" s="9" t="s">
        <v>0</v>
      </c>
      <c r="V693" s="9" t="s">
        <v>0</v>
      </c>
      <c r="W693" s="9" t="s">
        <v>0</v>
      </c>
    </row>
    <row r="694" spans="1:23" x14ac:dyDescent="0.25">
      <c r="A694" s="9" t="s">
        <v>0</v>
      </c>
      <c r="D694" s="9" t="s">
        <v>0</v>
      </c>
      <c r="E694" s="9" t="s">
        <v>0</v>
      </c>
      <c r="F694" s="10">
        <v>3</v>
      </c>
      <c r="G694" s="9" t="s">
        <v>0</v>
      </c>
      <c r="J694" s="9" t="s">
        <v>0</v>
      </c>
      <c r="K694" s="9" t="s">
        <v>0</v>
      </c>
      <c r="L694" s="10">
        <v>3</v>
      </c>
      <c r="R694" s="10">
        <v>3</v>
      </c>
      <c r="S694" s="9" t="s">
        <v>0</v>
      </c>
      <c r="V694" s="9" t="s">
        <v>0</v>
      </c>
      <c r="W694" s="9" t="s">
        <v>0</v>
      </c>
    </row>
    <row r="695" spans="1:23" x14ac:dyDescent="0.25">
      <c r="A695" s="9" t="s">
        <v>0</v>
      </c>
      <c r="D695" s="9" t="s">
        <v>0</v>
      </c>
      <c r="E695" s="9" t="s">
        <v>0</v>
      </c>
      <c r="F695" s="10">
        <v>4</v>
      </c>
      <c r="G695" s="9" t="s">
        <v>0</v>
      </c>
      <c r="J695" s="9" t="s">
        <v>0</v>
      </c>
      <c r="K695" s="9" t="s">
        <v>0</v>
      </c>
      <c r="L695" s="10">
        <v>4</v>
      </c>
      <c r="R695" s="10">
        <v>4</v>
      </c>
      <c r="S695" s="9" t="s">
        <v>0</v>
      </c>
      <c r="V695" s="9" t="s">
        <v>0</v>
      </c>
      <c r="W695" s="9" t="s">
        <v>0</v>
      </c>
    </row>
    <row r="696" spans="1:23" x14ac:dyDescent="0.25">
      <c r="A696" s="9" t="s">
        <v>0</v>
      </c>
      <c r="D696" s="9" t="s">
        <v>0</v>
      </c>
      <c r="E696" s="9" t="s">
        <v>0</v>
      </c>
      <c r="F696" s="10">
        <v>5</v>
      </c>
      <c r="G696" s="9" t="s">
        <v>0</v>
      </c>
      <c r="J696" s="9" t="s">
        <v>0</v>
      </c>
      <c r="K696" s="9" t="s">
        <v>0</v>
      </c>
      <c r="L696" s="10">
        <v>5</v>
      </c>
      <c r="R696" s="10">
        <v>5</v>
      </c>
      <c r="S696" s="9" t="s">
        <v>0</v>
      </c>
      <c r="V696" s="9" t="s">
        <v>0</v>
      </c>
      <c r="W696" s="9" t="s">
        <v>0</v>
      </c>
    </row>
    <row r="697" spans="1:23" x14ac:dyDescent="0.25">
      <c r="A697" s="9" t="s">
        <v>0</v>
      </c>
      <c r="D697" s="9" t="s">
        <v>0</v>
      </c>
      <c r="E697" s="9" t="s">
        <v>0</v>
      </c>
      <c r="F697" s="10">
        <v>6</v>
      </c>
      <c r="G697" s="9" t="s">
        <v>0</v>
      </c>
      <c r="J697" s="9" t="s">
        <v>0</v>
      </c>
      <c r="K697" s="9" t="s">
        <v>0</v>
      </c>
      <c r="L697" s="10">
        <v>6</v>
      </c>
      <c r="R697" s="10">
        <v>6</v>
      </c>
      <c r="S697" s="9" t="s">
        <v>0</v>
      </c>
      <c r="V697" s="9" t="s">
        <v>0</v>
      </c>
      <c r="W697" s="9" t="s">
        <v>0</v>
      </c>
    </row>
    <row r="698" spans="1:23" x14ac:dyDescent="0.25">
      <c r="A698" s="9" t="s">
        <v>0</v>
      </c>
      <c r="D698" s="9" t="s">
        <v>0</v>
      </c>
      <c r="E698" s="9" t="s">
        <v>0</v>
      </c>
      <c r="F698" s="10">
        <v>7</v>
      </c>
      <c r="L698" s="10">
        <v>7</v>
      </c>
      <c r="R698" s="10">
        <v>7</v>
      </c>
      <c r="S698" s="9" t="s">
        <v>0</v>
      </c>
      <c r="V698" s="9" t="s">
        <v>0</v>
      </c>
      <c r="W698" s="9" t="s">
        <v>0</v>
      </c>
    </row>
    <row r="699" spans="1:23" x14ac:dyDescent="0.25">
      <c r="A699" s="9" t="s">
        <v>0</v>
      </c>
      <c r="D699" s="9" t="s">
        <v>0</v>
      </c>
      <c r="E699" s="9" t="s">
        <v>0</v>
      </c>
      <c r="F699" s="10">
        <v>8</v>
      </c>
      <c r="L699" s="10">
        <v>8</v>
      </c>
      <c r="M699" s="9" t="s">
        <v>0</v>
      </c>
      <c r="P699" s="9" t="s">
        <v>0</v>
      </c>
      <c r="Q699" s="9" t="s">
        <v>0</v>
      </c>
      <c r="R699" s="10">
        <v>8</v>
      </c>
    </row>
  </sheetData>
  <phoneticPr fontId="0" type="noConversion"/>
  <conditionalFormatting sqref="A5 A9:A31 G9:G31 A47:A69 A85:A107">
    <cfRule type="expression" dxfId="68" priority="81">
      <formula>IF(A5&lt;&gt;"",COUNTIF($A$5:$S$107,A5)&gt;1)</formula>
    </cfRule>
    <cfRule type="expression" dxfId="67" priority="80" stopIfTrue="1">
      <formula>IF(A5&lt;&gt;"",COUNTIF($A$5:$S$107,A5)&gt;2)</formula>
    </cfRule>
    <cfRule type="expression" dxfId="66" priority="79" stopIfTrue="1">
      <formula>IF(A5&lt;&gt;"",COUNTIF($A$5:$S$107,A5)&gt;3)</formula>
    </cfRule>
  </conditionalFormatting>
  <conditionalFormatting sqref="A43">
    <cfRule type="expression" dxfId="65" priority="69">
      <formula>IF(A43&lt;&gt;"",COUNTIF($A$5:$S$107,A43)&gt;1)</formula>
    </cfRule>
    <cfRule type="expression" dxfId="64" priority="68" stopIfTrue="1">
      <formula>IF(A43&lt;&gt;"",COUNTIF($A$5:$S$107,A43)&gt;2)</formula>
    </cfRule>
    <cfRule type="expression" dxfId="63" priority="67" stopIfTrue="1">
      <formula>IF(A43&lt;&gt;"",COUNTIF($A$5:$S$107,A43)&gt;3)</formula>
    </cfRule>
  </conditionalFormatting>
  <conditionalFormatting sqref="A81">
    <cfRule type="expression" dxfId="62" priority="57">
      <formula>IF(A81&lt;&gt;"",COUNTIF($A$5:$S$107,A81)&gt;1)</formula>
    </cfRule>
    <cfRule type="expression" dxfId="61" priority="56" stopIfTrue="1">
      <formula>IF(A81&lt;&gt;"",COUNTIF($A$5:$S$107,A81)&gt;2)</formula>
    </cfRule>
    <cfRule type="expression" dxfId="60" priority="55" stopIfTrue="1">
      <formula>IF(A81&lt;&gt;"",COUNTIF($A$5:$S$107,A81)&gt;3)</formula>
    </cfRule>
  </conditionalFormatting>
  <conditionalFormatting sqref="G5">
    <cfRule type="expression" dxfId="59" priority="156">
      <formula>IF(G5&lt;&gt;"",COUNTIF($A$5:$S$107,G5)&gt;1)</formula>
    </cfRule>
    <cfRule type="expression" dxfId="58" priority="155" stopIfTrue="1">
      <formula>IF(G5&lt;&gt;"",COUNTIF($A$5:$S$107,G5)&gt;2)</formula>
    </cfRule>
    <cfRule type="expression" dxfId="57" priority="154" stopIfTrue="1">
      <formula>IF(G5&lt;&gt;"",COUNTIF($A$5:$S$107,G5)&gt;3)</formula>
    </cfRule>
  </conditionalFormatting>
  <conditionalFormatting sqref="G43">
    <cfRule type="expression" dxfId="56" priority="16" stopIfTrue="1">
      <formula>IF(G43&lt;&gt;"",COUNTIF($A$5:$S$107,G43)&gt;3)</formula>
    </cfRule>
    <cfRule type="expression" dxfId="55" priority="17" stopIfTrue="1">
      <formula>IF(G43&lt;&gt;"",COUNTIF($A$5:$S$107,G43)&gt;2)</formula>
    </cfRule>
    <cfRule type="expression" dxfId="54" priority="18">
      <formula>IF(G43&lt;&gt;"",COUNTIF($A$5:$S$107,G43)&gt;1)</formula>
    </cfRule>
  </conditionalFormatting>
  <conditionalFormatting sqref="G47:G69">
    <cfRule type="expression" dxfId="53" priority="72">
      <formula>IF(G47&lt;&gt;"",COUNTIF($A$5:$S$107,G47)&gt;1)</formula>
    </cfRule>
    <cfRule type="expression" dxfId="52" priority="71" stopIfTrue="1">
      <formula>IF(G47&lt;&gt;"",COUNTIF($A$5:$S$107,G47)&gt;2)</formula>
    </cfRule>
    <cfRule type="expression" dxfId="51" priority="70" stopIfTrue="1">
      <formula>IF(G47&lt;&gt;"",COUNTIF($A$5:$S$107,G47)&gt;3)</formula>
    </cfRule>
  </conditionalFormatting>
  <conditionalFormatting sqref="G81">
    <cfRule type="expression" dxfId="50" priority="8" stopIfTrue="1">
      <formula>IF(G81&lt;&gt;"",COUNTIF($A$5:$S$107,G81)&gt;2)</formula>
    </cfRule>
    <cfRule type="expression" dxfId="49" priority="7" stopIfTrue="1">
      <formula>IF(G81&lt;&gt;"",COUNTIF($A$5:$S$107,G81)&gt;3)</formula>
    </cfRule>
    <cfRule type="expression" dxfId="48" priority="9">
      <formula>IF(G81&lt;&gt;"",COUNTIF($A$5:$S$107,G81)&gt;1)</formula>
    </cfRule>
  </conditionalFormatting>
  <conditionalFormatting sqref="G85:G107">
    <cfRule type="expression" dxfId="47" priority="60">
      <formula>IF(G85&lt;&gt;"",COUNTIF($A$5:$S$107,G85)&gt;1)</formula>
    </cfRule>
    <cfRule type="expression" dxfId="46" priority="59" stopIfTrue="1">
      <formula>IF(G85&lt;&gt;"",COUNTIF($A$5:$S$107,G85)&gt;2)</formula>
    </cfRule>
    <cfRule type="expression" dxfId="45" priority="58" stopIfTrue="1">
      <formula>IF(G85&lt;&gt;"",COUNTIF($A$5:$S$107,G85)&gt;3)</formula>
    </cfRule>
  </conditionalFormatting>
  <conditionalFormatting sqref="I1">
    <cfRule type="cellIs" dxfId="44" priority="160" stopIfTrue="1" operator="greaterThan">
      <formula>0</formula>
    </cfRule>
  </conditionalFormatting>
  <conditionalFormatting sqref="M5">
    <cfRule type="expression" dxfId="43" priority="22" stopIfTrue="1">
      <formula>IF(M5&lt;&gt;"",COUNTIF($A$5:$S$107,M5)&gt;3)</formula>
    </cfRule>
    <cfRule type="expression" dxfId="42" priority="23" stopIfTrue="1">
      <formula>IF(M5&lt;&gt;"",COUNTIF($A$5:$S$107,M5)&gt;2)</formula>
    </cfRule>
    <cfRule type="expression" dxfId="41" priority="24">
      <formula>IF(M5&lt;&gt;"",COUNTIF($A$5:$S$107,M5)&gt;1)</formula>
    </cfRule>
  </conditionalFormatting>
  <conditionalFormatting sqref="M9:M31">
    <cfRule type="expression" dxfId="40" priority="78">
      <formula>IF(M9&lt;&gt;"",COUNTIF($A$5:$S$107,M9)&gt;1)</formula>
    </cfRule>
    <cfRule type="expression" dxfId="39" priority="77" stopIfTrue="1">
      <formula>IF(M9&lt;&gt;"",COUNTIF($A$5:$S$107,M9)&gt;2)</formula>
    </cfRule>
    <cfRule type="expression" dxfId="38" priority="76" stopIfTrue="1">
      <formula>IF(M9&lt;&gt;"",COUNTIF($A$5:$S$107,M9)&gt;3)</formula>
    </cfRule>
  </conditionalFormatting>
  <conditionalFormatting sqref="M43">
    <cfRule type="expression" dxfId="37" priority="13" stopIfTrue="1">
      <formula>IF(M43&lt;&gt;"",COUNTIF($A$5:$S$107,M43)&gt;3)</formula>
    </cfRule>
    <cfRule type="expression" dxfId="36" priority="15">
      <formula>IF(M43&lt;&gt;"",COUNTIF($A$5:$S$107,M43)&gt;1)</formula>
    </cfRule>
    <cfRule type="expression" dxfId="35" priority="14" stopIfTrue="1">
      <formula>IF(M43&lt;&gt;"",COUNTIF($A$5:$S$107,M43)&gt;2)</formula>
    </cfRule>
  </conditionalFormatting>
  <conditionalFormatting sqref="M47:M69">
    <cfRule type="expression" dxfId="34" priority="64" stopIfTrue="1">
      <formula>IF(M47&lt;&gt;"",COUNTIF($A$5:$S$107,M47)&gt;3)</formula>
    </cfRule>
    <cfRule type="expression" dxfId="33" priority="65" stopIfTrue="1">
      <formula>IF(M47&lt;&gt;"",COUNTIF($A$5:$S$107,M47)&gt;2)</formula>
    </cfRule>
    <cfRule type="expression" dxfId="32" priority="66">
      <formula>IF(M47&lt;&gt;"",COUNTIF($A$5:$S$107,M47)&gt;1)</formula>
    </cfRule>
  </conditionalFormatting>
  <conditionalFormatting sqref="M81">
    <cfRule type="expression" dxfId="31" priority="5" stopIfTrue="1">
      <formula>IF(M81&lt;&gt;"",COUNTIF($A$5:$S$107,M81)&gt;2)</formula>
    </cfRule>
    <cfRule type="expression" dxfId="30" priority="4" stopIfTrue="1">
      <formula>IF(M81&lt;&gt;"",COUNTIF($A$5:$S$107,M81)&gt;3)</formula>
    </cfRule>
    <cfRule type="expression" dxfId="29" priority="6">
      <formula>IF(M81&lt;&gt;"",COUNTIF($A$5:$S$107,M81)&gt;1)</formula>
    </cfRule>
  </conditionalFormatting>
  <conditionalFormatting sqref="M85:M107">
    <cfRule type="expression" dxfId="28" priority="54">
      <formula>IF(M85&lt;&gt;"",COUNTIF($A$5:$S$107,M85)&gt;1)</formula>
    </cfRule>
    <cfRule type="expression" dxfId="27" priority="53" stopIfTrue="1">
      <formula>IF(M85&lt;&gt;"",COUNTIF($A$5:$S$107,M85)&gt;2)</formula>
    </cfRule>
    <cfRule type="expression" dxfId="26" priority="52" stopIfTrue="1">
      <formula>IF(M85&lt;&gt;"",COUNTIF($A$5:$S$107,M85)&gt;3)</formula>
    </cfRule>
  </conditionalFormatting>
  <conditionalFormatting sqref="S5">
    <cfRule type="expression" dxfId="25" priority="21">
      <formula>IF(S5&lt;&gt;"",COUNTIF($A$5:$S$107,S5)&gt;1)</formula>
    </cfRule>
    <cfRule type="expression" dxfId="24" priority="20" stopIfTrue="1">
      <formula>IF(S5&lt;&gt;"",COUNTIF($A$5:$S$107,S5)&gt;2)</formula>
    </cfRule>
    <cfRule type="expression" dxfId="23" priority="19" stopIfTrue="1">
      <formula>IF(S5&lt;&gt;"",COUNTIF($A$5:$S$107,S5)&gt;3)</formula>
    </cfRule>
  </conditionalFormatting>
  <conditionalFormatting sqref="S9:S31">
    <cfRule type="expression" dxfId="22" priority="73" stopIfTrue="1">
      <formula>IF(S9&lt;&gt;"",COUNTIF($A$5:$S$107,S9)&gt;3)</formula>
    </cfRule>
    <cfRule type="expression" dxfId="21" priority="74" stopIfTrue="1">
      <formula>IF(S9&lt;&gt;"",COUNTIF($A$5:$S$107,S9)&gt;2)</formula>
    </cfRule>
    <cfRule type="expression" dxfId="20" priority="75">
      <formula>IF(S9&lt;&gt;"",COUNTIF($A$5:$S$107,S9)&gt;1)</formula>
    </cfRule>
  </conditionalFormatting>
  <conditionalFormatting sqref="S43">
    <cfRule type="expression" dxfId="19" priority="12">
      <formula>IF(S43&lt;&gt;"",COUNTIF($A$5:$S$107,S43)&gt;1)</formula>
    </cfRule>
    <cfRule type="expression" dxfId="18" priority="11" stopIfTrue="1">
      <formula>IF(S43&lt;&gt;"",COUNTIF($A$5:$S$107,S43)&gt;2)</formula>
    </cfRule>
    <cfRule type="expression" dxfId="17" priority="10" stopIfTrue="1">
      <formula>IF(S43&lt;&gt;"",COUNTIF($A$5:$S$107,S43)&gt;3)</formula>
    </cfRule>
  </conditionalFormatting>
  <conditionalFormatting sqref="S47:S69">
    <cfRule type="expression" dxfId="16" priority="63">
      <formula>IF(S47&lt;&gt;"",COUNTIF($A$5:$S$107,S47)&gt;1)</formula>
    </cfRule>
    <cfRule type="expression" dxfId="15" priority="62" stopIfTrue="1">
      <formula>IF(S47&lt;&gt;"",COUNTIF($A$5:$S$107,S47)&gt;2)</formula>
    </cfRule>
    <cfRule type="expression" dxfId="14" priority="61" stopIfTrue="1">
      <formula>IF(S47&lt;&gt;"",COUNTIF($A$5:$S$107,S47)&gt;3)</formula>
    </cfRule>
  </conditionalFormatting>
  <conditionalFormatting sqref="S81">
    <cfRule type="expression" dxfId="13" priority="1" stopIfTrue="1">
      <formula>IF(S81&lt;&gt;"",COUNTIF($A$5:$S$107,S81)&gt;3)</formula>
    </cfRule>
    <cfRule type="expression" dxfId="12" priority="3">
      <formula>IF(S81&lt;&gt;"",COUNTIF($A$5:$S$107,S81)&gt;1)</formula>
    </cfRule>
    <cfRule type="expression" dxfId="11" priority="2" stopIfTrue="1">
      <formula>IF(S81&lt;&gt;"",COUNTIF($A$5:$S$107,S81)&gt;2)</formula>
    </cfRule>
  </conditionalFormatting>
  <conditionalFormatting sqref="S85:S107">
    <cfRule type="expression" dxfId="10" priority="49" stopIfTrue="1">
      <formula>IF(S85&lt;&gt;"",COUNTIF($A$5:$S$107,S85)&gt;3)</formula>
    </cfRule>
    <cfRule type="expression" dxfId="9" priority="50" stopIfTrue="1">
      <formula>IF(S85&lt;&gt;"",COUNTIF($A$5:$S$107,S85)&gt;2)</formula>
    </cfRule>
    <cfRule type="expression" dxfId="8" priority="51">
      <formula>IF(S85&lt;&gt;"",COUNTIF($A$5:$S$107,S85)&gt;1)</formula>
    </cfRule>
  </conditionalFormatting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K633"/>
  <sheetViews>
    <sheetView workbookViewId="0"/>
  </sheetViews>
  <sheetFormatPr defaultColWidth="8.90625" defaultRowHeight="15.5" x14ac:dyDescent="0.35"/>
  <cols>
    <col min="1" max="1" width="6.54296875" style="161" bestFit="1" customWidth="1"/>
    <col min="2" max="2" width="16.6328125" style="161" bestFit="1" customWidth="1"/>
    <col min="3" max="3" width="9" style="161" bestFit="1" customWidth="1"/>
    <col min="4" max="4" width="9.54296875" style="161" bestFit="1" customWidth="1"/>
    <col min="5" max="5" width="13" style="165" bestFit="1" customWidth="1"/>
    <col min="6" max="6" width="13.36328125" style="165" customWidth="1"/>
    <col min="7" max="7" width="19.6328125" style="161" bestFit="1" customWidth="1"/>
    <col min="8" max="8" width="13.453125" style="6" customWidth="1"/>
    <col min="9" max="9" width="9.08984375" style="6" customWidth="1"/>
    <col min="10" max="16384" width="8.90625" style="2"/>
  </cols>
  <sheetData>
    <row r="1" spans="1:11" ht="31" x14ac:dyDescent="0.35">
      <c r="A1" s="166" t="s">
        <v>236</v>
      </c>
      <c r="B1" s="166" t="s">
        <v>237</v>
      </c>
      <c r="C1" s="167" t="s">
        <v>43</v>
      </c>
      <c r="D1" s="163" t="s">
        <v>382</v>
      </c>
      <c r="E1" s="164" t="s">
        <v>383</v>
      </c>
      <c r="F1" s="164" t="s">
        <v>384</v>
      </c>
      <c r="G1" s="162" t="s">
        <v>633</v>
      </c>
      <c r="H1" s="4"/>
      <c r="I1" s="4"/>
      <c r="J1" s="3"/>
      <c r="K1" s="5"/>
    </row>
    <row r="2" spans="1:11" x14ac:dyDescent="0.35">
      <c r="A2" s="168" t="s">
        <v>3</v>
      </c>
      <c r="B2" s="168" t="s">
        <v>170</v>
      </c>
      <c r="C2" s="169" t="s">
        <v>26</v>
      </c>
      <c r="D2" s="161">
        <v>37</v>
      </c>
      <c r="E2" s="165">
        <v>6.3648648648648649</v>
      </c>
      <c r="F2" s="165">
        <v>5.5810810810810807</v>
      </c>
      <c r="G2" s="161" t="s">
        <v>0</v>
      </c>
      <c r="H2" s="98"/>
      <c r="I2" s="2"/>
    </row>
    <row r="3" spans="1:11" x14ac:dyDescent="0.35">
      <c r="A3" s="168" t="s">
        <v>3</v>
      </c>
      <c r="B3" s="168" t="s">
        <v>224</v>
      </c>
      <c r="C3" s="169" t="s">
        <v>150</v>
      </c>
      <c r="D3" s="161">
        <v>38</v>
      </c>
      <c r="E3" s="165">
        <v>6.2894736842105265</v>
      </c>
      <c r="F3" s="165">
        <v>4.8684210526315788</v>
      </c>
      <c r="G3" s="161" t="s">
        <v>0</v>
      </c>
      <c r="H3" s="98"/>
      <c r="I3" s="2"/>
    </row>
    <row r="4" spans="1:11" x14ac:dyDescent="0.35">
      <c r="A4" s="168" t="s">
        <v>3</v>
      </c>
      <c r="B4" s="168" t="s">
        <v>238</v>
      </c>
      <c r="C4" s="169" t="s">
        <v>192</v>
      </c>
      <c r="D4" s="161">
        <v>38</v>
      </c>
      <c r="E4" s="165">
        <v>6.0657894736842106</v>
      </c>
      <c r="F4" s="165">
        <v>5.3421052631578947</v>
      </c>
      <c r="G4" s="161" t="s">
        <v>0</v>
      </c>
      <c r="H4" s="98"/>
      <c r="I4" s="2"/>
    </row>
    <row r="5" spans="1:11" x14ac:dyDescent="0.35">
      <c r="A5" s="168" t="s">
        <v>3</v>
      </c>
      <c r="B5" s="168" t="s">
        <v>386</v>
      </c>
      <c r="C5" s="169" t="s">
        <v>239</v>
      </c>
      <c r="D5" s="161">
        <v>34</v>
      </c>
      <c r="E5" s="165">
        <v>6.2058823529411766</v>
      </c>
      <c r="F5" s="165">
        <v>4.9117647058823533</v>
      </c>
      <c r="G5" s="161" t="s">
        <v>0</v>
      </c>
      <c r="H5" s="98"/>
      <c r="I5" s="2"/>
    </row>
    <row r="6" spans="1:11" x14ac:dyDescent="0.35">
      <c r="A6" s="168" t="s">
        <v>3</v>
      </c>
      <c r="B6" s="168" t="s">
        <v>162</v>
      </c>
      <c r="C6" s="169" t="s">
        <v>7</v>
      </c>
      <c r="D6" s="161">
        <v>33</v>
      </c>
      <c r="E6" s="165">
        <v>5.9242424242424239</v>
      </c>
      <c r="F6" s="165">
        <v>5.0151515151515156</v>
      </c>
      <c r="G6" s="161" t="s">
        <v>0</v>
      </c>
      <c r="H6" s="98"/>
      <c r="I6" s="2"/>
    </row>
    <row r="7" spans="1:11" x14ac:dyDescent="0.35">
      <c r="A7" s="168" t="s">
        <v>3</v>
      </c>
      <c r="B7" s="168" t="s">
        <v>244</v>
      </c>
      <c r="C7" s="169" t="s">
        <v>193</v>
      </c>
      <c r="D7" s="161">
        <v>20</v>
      </c>
      <c r="E7" s="165">
        <v>6.0250000000000004</v>
      </c>
      <c r="F7" s="165">
        <v>4.75</v>
      </c>
      <c r="G7" s="161" t="s">
        <v>0</v>
      </c>
      <c r="H7" s="98"/>
      <c r="I7" s="2"/>
    </row>
    <row r="8" spans="1:11" x14ac:dyDescent="0.35">
      <c r="A8" s="168" t="s">
        <v>3</v>
      </c>
      <c r="B8" s="168" t="s">
        <v>243</v>
      </c>
      <c r="C8" s="169" t="s">
        <v>245</v>
      </c>
      <c r="D8" s="161">
        <v>7</v>
      </c>
      <c r="E8" s="165">
        <v>6.2142857142857144</v>
      </c>
      <c r="F8" s="165">
        <v>4.0714285714285712</v>
      </c>
      <c r="G8" s="161" t="s">
        <v>0</v>
      </c>
      <c r="H8" s="98"/>
      <c r="I8" s="2"/>
    </row>
    <row r="9" spans="1:11" x14ac:dyDescent="0.35">
      <c r="A9" s="168" t="s">
        <v>3</v>
      </c>
      <c r="B9" s="168" t="s">
        <v>544</v>
      </c>
      <c r="C9" s="169" t="s">
        <v>247</v>
      </c>
      <c r="D9" s="161">
        <v>32</v>
      </c>
      <c r="E9" s="165">
        <v>6.078125</v>
      </c>
      <c r="F9" s="165">
        <v>4.765625</v>
      </c>
      <c r="G9" s="161" t="s">
        <v>0</v>
      </c>
      <c r="H9" s="98"/>
      <c r="I9" s="2"/>
    </row>
    <row r="10" spans="1:11" x14ac:dyDescent="0.35">
      <c r="A10" s="168" t="s">
        <v>3</v>
      </c>
      <c r="B10" s="168" t="s">
        <v>622</v>
      </c>
      <c r="C10" s="169" t="s">
        <v>247</v>
      </c>
      <c r="D10" s="161">
        <v>0</v>
      </c>
      <c r="E10" s="165">
        <v>0</v>
      </c>
      <c r="F10" s="165">
        <v>0</v>
      </c>
      <c r="G10" s="161" t="s">
        <v>0</v>
      </c>
      <c r="H10" s="98"/>
      <c r="I10" s="2"/>
    </row>
    <row r="11" spans="1:11" x14ac:dyDescent="0.35">
      <c r="A11" s="168" t="s">
        <v>3</v>
      </c>
      <c r="B11" s="168" t="s">
        <v>387</v>
      </c>
      <c r="C11" s="169" t="s">
        <v>27</v>
      </c>
      <c r="D11" s="161">
        <v>9</v>
      </c>
      <c r="E11" s="165">
        <v>5.8888888888888893</v>
      </c>
      <c r="F11" s="165">
        <v>3.8333333333333335</v>
      </c>
      <c r="G11" s="161" t="s">
        <v>0</v>
      </c>
      <c r="H11" s="98"/>
      <c r="I11" s="2"/>
    </row>
    <row r="12" spans="1:11" x14ac:dyDescent="0.35">
      <c r="A12" s="168" t="s">
        <v>3</v>
      </c>
      <c r="B12" s="168" t="s">
        <v>194</v>
      </c>
      <c r="C12" s="169" t="s">
        <v>8</v>
      </c>
      <c r="D12" s="161">
        <v>30</v>
      </c>
      <c r="E12" s="165">
        <v>6.0666666666666664</v>
      </c>
      <c r="F12" s="165">
        <v>5.05</v>
      </c>
      <c r="G12" s="161" t="s">
        <v>0</v>
      </c>
      <c r="H12" s="98"/>
    </row>
    <row r="13" spans="1:11" x14ac:dyDescent="0.35">
      <c r="A13" s="168" t="s">
        <v>3</v>
      </c>
      <c r="B13" s="168" t="s">
        <v>248</v>
      </c>
      <c r="C13" s="169" t="s">
        <v>51</v>
      </c>
      <c r="D13" s="161">
        <v>35</v>
      </c>
      <c r="E13" s="165">
        <v>6.2</v>
      </c>
      <c r="F13" s="165">
        <v>4.9142857142857146</v>
      </c>
      <c r="G13" s="161" t="s">
        <v>0</v>
      </c>
      <c r="H13" s="98"/>
    </row>
    <row r="14" spans="1:11" x14ac:dyDescent="0.35">
      <c r="A14" s="168" t="s">
        <v>6</v>
      </c>
      <c r="B14" s="168" t="s">
        <v>612</v>
      </c>
      <c r="C14" s="169" t="s">
        <v>26</v>
      </c>
      <c r="D14" s="161">
        <v>0</v>
      </c>
      <c r="E14" s="165">
        <v>0</v>
      </c>
      <c r="F14" s="165">
        <v>0</v>
      </c>
      <c r="G14" s="161" t="s">
        <v>0</v>
      </c>
      <c r="H14" s="98"/>
    </row>
    <row r="15" spans="1:11" x14ac:dyDescent="0.35">
      <c r="A15" s="168" t="s">
        <v>6</v>
      </c>
      <c r="B15" s="168" t="s">
        <v>128</v>
      </c>
      <c r="C15" s="169" t="s">
        <v>26</v>
      </c>
      <c r="D15" s="161">
        <v>22</v>
      </c>
      <c r="E15" s="165">
        <v>5.8181818181818183</v>
      </c>
      <c r="F15" s="165">
        <v>5.7727272727272725</v>
      </c>
      <c r="G15" s="161" t="s">
        <v>0</v>
      </c>
      <c r="H15" s="98"/>
    </row>
    <row r="16" spans="1:11" x14ac:dyDescent="0.35">
      <c r="A16" s="168" t="s">
        <v>6</v>
      </c>
      <c r="B16" s="168" t="s">
        <v>538</v>
      </c>
      <c r="C16" s="169" t="s">
        <v>26</v>
      </c>
      <c r="D16" s="161">
        <v>22</v>
      </c>
      <c r="E16" s="165">
        <v>6.0909090909090908</v>
      </c>
      <c r="F16" s="165">
        <v>6.0227272727272725</v>
      </c>
      <c r="G16" s="161" t="s">
        <v>0</v>
      </c>
      <c r="H16" s="98"/>
    </row>
    <row r="17" spans="1:10" x14ac:dyDescent="0.35">
      <c r="A17" s="168" t="s">
        <v>6</v>
      </c>
      <c r="B17" s="168" t="s">
        <v>144</v>
      </c>
      <c r="C17" s="169" t="s">
        <v>26</v>
      </c>
      <c r="D17" s="161">
        <v>28</v>
      </c>
      <c r="E17" s="165">
        <v>5.9107142857142856</v>
      </c>
      <c r="F17" s="165">
        <v>5.8571428571428568</v>
      </c>
      <c r="G17" s="161" t="s">
        <v>0</v>
      </c>
      <c r="H17" s="98"/>
    </row>
    <row r="18" spans="1:10" x14ac:dyDescent="0.35">
      <c r="A18" s="168" t="s">
        <v>6</v>
      </c>
      <c r="B18" s="168" t="s">
        <v>253</v>
      </c>
      <c r="C18" s="169" t="s">
        <v>22</v>
      </c>
      <c r="D18" s="161">
        <v>10</v>
      </c>
      <c r="E18" s="165">
        <v>5.65</v>
      </c>
      <c r="F18" s="165">
        <v>5.65</v>
      </c>
      <c r="G18" s="161" t="s">
        <v>0</v>
      </c>
      <c r="H18" s="98"/>
    </row>
    <row r="19" spans="1:10" x14ac:dyDescent="0.35">
      <c r="A19" s="168" t="s">
        <v>6</v>
      </c>
      <c r="B19" s="168" t="s">
        <v>254</v>
      </c>
      <c r="C19" s="169" t="s">
        <v>22</v>
      </c>
      <c r="D19" s="161">
        <v>10</v>
      </c>
      <c r="E19" s="165">
        <v>6.05</v>
      </c>
      <c r="F19" s="165">
        <v>5.95</v>
      </c>
      <c r="G19" s="161" t="s">
        <v>0</v>
      </c>
      <c r="H19" s="98"/>
    </row>
    <row r="20" spans="1:10" x14ac:dyDescent="0.35">
      <c r="A20" s="168" t="s">
        <v>6</v>
      </c>
      <c r="B20" s="168" t="s">
        <v>561</v>
      </c>
      <c r="C20" s="169" t="s">
        <v>22</v>
      </c>
      <c r="D20" s="161">
        <v>6</v>
      </c>
      <c r="E20" s="165">
        <v>5.5</v>
      </c>
      <c r="F20" s="165">
        <v>5.333333333333333</v>
      </c>
      <c r="G20" s="161" t="s">
        <v>0</v>
      </c>
      <c r="H20" s="98"/>
    </row>
    <row r="21" spans="1:10" x14ac:dyDescent="0.35">
      <c r="A21" s="168" t="s">
        <v>6</v>
      </c>
      <c r="B21" s="170" t="s">
        <v>259</v>
      </c>
      <c r="C21" s="169" t="s">
        <v>150</v>
      </c>
      <c r="D21" s="161">
        <v>11</v>
      </c>
      <c r="E21" s="165">
        <v>5.8181818181818183</v>
      </c>
      <c r="F21" s="165">
        <v>5.5909090909090908</v>
      </c>
      <c r="G21" s="161" t="s">
        <v>0</v>
      </c>
      <c r="H21" s="98"/>
    </row>
    <row r="22" spans="1:10" x14ac:dyDescent="0.35">
      <c r="A22" s="168" t="s">
        <v>6</v>
      </c>
      <c r="B22" s="168" t="s">
        <v>469</v>
      </c>
      <c r="C22" s="169" t="s">
        <v>150</v>
      </c>
      <c r="D22" s="161">
        <v>17</v>
      </c>
      <c r="E22" s="165">
        <v>5.8235294117647056</v>
      </c>
      <c r="F22" s="165">
        <v>6.0882352941176467</v>
      </c>
      <c r="G22" s="161" t="s">
        <v>0</v>
      </c>
      <c r="H22" s="98"/>
    </row>
    <row r="23" spans="1:10" x14ac:dyDescent="0.35">
      <c r="A23" s="168" t="s">
        <v>6</v>
      </c>
      <c r="B23" s="168" t="s">
        <v>172</v>
      </c>
      <c r="C23" s="169" t="s">
        <v>150</v>
      </c>
      <c r="D23" s="161">
        <v>34</v>
      </c>
      <c r="E23" s="165">
        <v>5.882352941176471</v>
      </c>
      <c r="F23" s="165">
        <v>5.7352941176470589</v>
      </c>
      <c r="G23" s="161" t="s">
        <v>0</v>
      </c>
      <c r="H23" s="98"/>
    </row>
    <row r="24" spans="1:10" x14ac:dyDescent="0.35">
      <c r="A24" s="168" t="s">
        <v>6</v>
      </c>
      <c r="B24" s="168" t="s">
        <v>573</v>
      </c>
      <c r="C24" s="169" t="s">
        <v>150</v>
      </c>
      <c r="D24" s="161">
        <v>0</v>
      </c>
      <c r="E24" s="165">
        <v>0</v>
      </c>
      <c r="F24" s="165">
        <v>0</v>
      </c>
      <c r="G24" s="161" t="s">
        <v>0</v>
      </c>
      <c r="H24" s="98"/>
    </row>
    <row r="25" spans="1:10" ht="18" x14ac:dyDescent="0.4">
      <c r="A25" s="169" t="s">
        <v>6</v>
      </c>
      <c r="B25" s="169" t="s">
        <v>513</v>
      </c>
      <c r="C25" s="169" t="s">
        <v>150</v>
      </c>
      <c r="D25" s="161">
        <v>16</v>
      </c>
      <c r="E25" s="165">
        <v>5.625</v>
      </c>
      <c r="F25" s="165">
        <v>5.71875</v>
      </c>
      <c r="G25" s="161" t="s">
        <v>0</v>
      </c>
      <c r="H25" s="98"/>
      <c r="J25" s="7"/>
    </row>
    <row r="26" spans="1:10" x14ac:dyDescent="0.35">
      <c r="A26" s="168" t="s">
        <v>6</v>
      </c>
      <c r="B26" s="168" t="s">
        <v>258</v>
      </c>
      <c r="C26" s="169" t="s">
        <v>150</v>
      </c>
      <c r="D26" s="161">
        <v>25</v>
      </c>
      <c r="E26" s="165">
        <v>5.9</v>
      </c>
      <c r="F26" s="165">
        <v>5.86</v>
      </c>
      <c r="G26" s="161" t="s">
        <v>0</v>
      </c>
      <c r="H26" s="98"/>
    </row>
    <row r="27" spans="1:10" x14ac:dyDescent="0.35">
      <c r="A27" s="168" t="s">
        <v>6</v>
      </c>
      <c r="B27" s="168" t="s">
        <v>532</v>
      </c>
      <c r="C27" s="169" t="s">
        <v>150</v>
      </c>
      <c r="D27" s="161">
        <v>22</v>
      </c>
      <c r="E27" s="165">
        <v>5.7727272727272725</v>
      </c>
      <c r="F27" s="165">
        <v>5.6363636363636367</v>
      </c>
      <c r="G27" s="161" t="s">
        <v>0</v>
      </c>
      <c r="H27" s="98"/>
    </row>
    <row r="28" spans="1:10" x14ac:dyDescent="0.35">
      <c r="A28" s="168" t="s">
        <v>6</v>
      </c>
      <c r="B28" s="168" t="s">
        <v>514</v>
      </c>
      <c r="C28" s="169" t="s">
        <v>192</v>
      </c>
      <c r="D28" s="161">
        <v>25</v>
      </c>
      <c r="E28" s="165">
        <v>6.14</v>
      </c>
      <c r="F28" s="165">
        <v>6.1</v>
      </c>
      <c r="G28" s="161" t="s">
        <v>0</v>
      </c>
      <c r="H28" s="98"/>
    </row>
    <row r="29" spans="1:10" x14ac:dyDescent="0.35">
      <c r="A29" s="168" t="s">
        <v>6</v>
      </c>
      <c r="B29" s="168" t="s">
        <v>260</v>
      </c>
      <c r="C29" s="169" t="s">
        <v>192</v>
      </c>
      <c r="D29" s="161">
        <v>0</v>
      </c>
      <c r="E29" s="165">
        <v>0</v>
      </c>
      <c r="F29" s="165">
        <v>0</v>
      </c>
      <c r="G29" s="161" t="s">
        <v>0</v>
      </c>
      <c r="H29" s="98"/>
    </row>
    <row r="30" spans="1:10" x14ac:dyDescent="0.35">
      <c r="A30" s="168" t="s">
        <v>6</v>
      </c>
      <c r="B30" s="168" t="s">
        <v>390</v>
      </c>
      <c r="C30" s="169" t="s">
        <v>239</v>
      </c>
      <c r="D30" s="161">
        <v>27</v>
      </c>
      <c r="E30" s="165">
        <v>5.7222222222222223</v>
      </c>
      <c r="F30" s="165">
        <v>5.6481481481481479</v>
      </c>
      <c r="G30" s="161" t="s">
        <v>0</v>
      </c>
      <c r="H30" s="98"/>
    </row>
    <row r="31" spans="1:10" x14ac:dyDescent="0.35">
      <c r="A31" s="168" t="s">
        <v>6</v>
      </c>
      <c r="B31" s="168" t="s">
        <v>391</v>
      </c>
      <c r="C31" s="169" t="s">
        <v>239</v>
      </c>
      <c r="D31" s="161">
        <v>8</v>
      </c>
      <c r="E31" s="165">
        <v>5.5625</v>
      </c>
      <c r="F31" s="165">
        <v>5.375</v>
      </c>
      <c r="G31" s="161" t="s">
        <v>0</v>
      </c>
      <c r="H31" s="98"/>
    </row>
    <row r="32" spans="1:10" x14ac:dyDescent="0.35">
      <c r="A32" s="168" t="s">
        <v>6</v>
      </c>
      <c r="B32" s="168" t="s">
        <v>515</v>
      </c>
      <c r="C32" s="169" t="s">
        <v>239</v>
      </c>
      <c r="D32" s="161">
        <v>7</v>
      </c>
      <c r="E32" s="165">
        <v>5.7142857142857144</v>
      </c>
      <c r="F32" s="165">
        <v>5.6428571428571432</v>
      </c>
      <c r="G32" s="161" t="s">
        <v>0</v>
      </c>
      <c r="H32" s="98"/>
    </row>
    <row r="33" spans="1:8" x14ac:dyDescent="0.35">
      <c r="A33" s="168" t="s">
        <v>6</v>
      </c>
      <c r="B33" s="168" t="s">
        <v>542</v>
      </c>
      <c r="C33" s="169" t="s">
        <v>239</v>
      </c>
      <c r="D33" s="161">
        <v>23</v>
      </c>
      <c r="E33" s="165">
        <v>5.7173913043478262</v>
      </c>
      <c r="F33" s="165">
        <v>5.6739130434782608</v>
      </c>
      <c r="G33" s="161" t="s">
        <v>0</v>
      </c>
      <c r="H33" s="98"/>
    </row>
    <row r="34" spans="1:8" x14ac:dyDescent="0.35">
      <c r="A34" s="168" t="s">
        <v>6</v>
      </c>
      <c r="B34" s="168" t="s">
        <v>392</v>
      </c>
      <c r="C34" s="169" t="s">
        <v>239</v>
      </c>
      <c r="D34" s="161">
        <v>11</v>
      </c>
      <c r="E34" s="165">
        <v>5.7727272727272725</v>
      </c>
      <c r="F34" s="165">
        <v>6</v>
      </c>
      <c r="G34" s="161" t="s">
        <v>0</v>
      </c>
      <c r="H34" s="98"/>
    </row>
    <row r="35" spans="1:8" x14ac:dyDescent="0.35">
      <c r="A35" s="168" t="s">
        <v>6</v>
      </c>
      <c r="B35" s="168" t="s">
        <v>257</v>
      </c>
      <c r="C35" s="169" t="s">
        <v>239</v>
      </c>
      <c r="D35" s="161">
        <v>34</v>
      </c>
      <c r="E35" s="165">
        <v>5.8382352941176467</v>
      </c>
      <c r="F35" s="165">
        <v>5.867647058823529</v>
      </c>
      <c r="G35" s="161" t="s">
        <v>0</v>
      </c>
      <c r="H35" s="98"/>
    </row>
    <row r="36" spans="1:8" x14ac:dyDescent="0.35">
      <c r="A36" s="168" t="s">
        <v>6</v>
      </c>
      <c r="B36" s="168" t="s">
        <v>290</v>
      </c>
      <c r="C36" s="169" t="s">
        <v>239</v>
      </c>
      <c r="D36" s="161">
        <v>35</v>
      </c>
      <c r="E36" s="165">
        <v>5.8571428571428568</v>
      </c>
      <c r="F36" s="165">
        <v>5.8285714285714283</v>
      </c>
      <c r="G36" s="161" t="s">
        <v>0</v>
      </c>
      <c r="H36" s="98"/>
    </row>
    <row r="37" spans="1:8" x14ac:dyDescent="0.35">
      <c r="A37" s="168" t="s">
        <v>6</v>
      </c>
      <c r="B37" s="168" t="s">
        <v>596</v>
      </c>
      <c r="C37" s="169" t="s">
        <v>9</v>
      </c>
      <c r="D37" s="161">
        <v>4</v>
      </c>
      <c r="E37" s="165">
        <v>5.75</v>
      </c>
      <c r="F37" s="165">
        <v>5.75</v>
      </c>
      <c r="G37" s="161" t="s">
        <v>0</v>
      </c>
      <c r="H37" s="98"/>
    </row>
    <row r="38" spans="1:8" x14ac:dyDescent="0.35">
      <c r="A38" s="168" t="s">
        <v>6</v>
      </c>
      <c r="B38" s="168" t="s">
        <v>174</v>
      </c>
      <c r="C38" s="169" t="s">
        <v>9</v>
      </c>
      <c r="D38" s="161">
        <v>24</v>
      </c>
      <c r="E38" s="165">
        <v>5.75</v>
      </c>
      <c r="F38" s="165">
        <v>5.75</v>
      </c>
      <c r="G38" s="161" t="s">
        <v>0</v>
      </c>
      <c r="H38" s="98"/>
    </row>
    <row r="39" spans="1:8" x14ac:dyDescent="0.35">
      <c r="A39" s="168" t="s">
        <v>6</v>
      </c>
      <c r="B39" s="168" t="s">
        <v>393</v>
      </c>
      <c r="C39" s="169" t="s">
        <v>9</v>
      </c>
      <c r="D39" s="161">
        <v>12</v>
      </c>
      <c r="E39" s="165">
        <v>5.958333333333333</v>
      </c>
      <c r="F39" s="165">
        <v>5.958333333333333</v>
      </c>
      <c r="G39" s="161" t="s">
        <v>0</v>
      </c>
      <c r="H39" s="98"/>
    </row>
    <row r="40" spans="1:8" x14ac:dyDescent="0.35">
      <c r="A40" s="169" t="s">
        <v>6</v>
      </c>
      <c r="B40" s="169" t="s">
        <v>219</v>
      </c>
      <c r="C40" s="169" t="s">
        <v>9</v>
      </c>
      <c r="D40" s="161">
        <v>25</v>
      </c>
      <c r="E40" s="165">
        <v>5.92</v>
      </c>
      <c r="F40" s="165">
        <v>6.24</v>
      </c>
      <c r="G40" s="161" t="s">
        <v>0</v>
      </c>
      <c r="H40" s="98"/>
    </row>
    <row r="41" spans="1:8" x14ac:dyDescent="0.35">
      <c r="A41" s="168" t="s">
        <v>6</v>
      </c>
      <c r="B41" s="168" t="s">
        <v>507</v>
      </c>
      <c r="C41" s="169" t="s">
        <v>9</v>
      </c>
      <c r="D41" s="161">
        <v>2</v>
      </c>
      <c r="E41" s="165">
        <v>6</v>
      </c>
      <c r="F41" s="165">
        <v>6</v>
      </c>
      <c r="G41" s="161" t="s">
        <v>0</v>
      </c>
      <c r="H41" s="98"/>
    </row>
    <row r="42" spans="1:8" x14ac:dyDescent="0.35">
      <c r="A42" s="168" t="s">
        <v>6</v>
      </c>
      <c r="B42" s="168" t="s">
        <v>516</v>
      </c>
      <c r="C42" s="169" t="s">
        <v>9</v>
      </c>
      <c r="D42" s="161">
        <v>1</v>
      </c>
      <c r="E42" s="165">
        <v>6</v>
      </c>
      <c r="F42" s="165">
        <v>6</v>
      </c>
      <c r="G42" s="161" t="s">
        <v>0</v>
      </c>
      <c r="H42" s="98"/>
    </row>
    <row r="43" spans="1:8" x14ac:dyDescent="0.35">
      <c r="A43" s="168" t="s">
        <v>6</v>
      </c>
      <c r="B43" s="168" t="s">
        <v>267</v>
      </c>
      <c r="C43" s="169" t="s">
        <v>9</v>
      </c>
      <c r="D43" s="161">
        <v>23</v>
      </c>
      <c r="E43" s="165">
        <v>6.0217391304347823</v>
      </c>
      <c r="F43" s="165">
        <v>5.9347826086956523</v>
      </c>
      <c r="G43" s="161" t="s">
        <v>0</v>
      </c>
      <c r="H43" s="98"/>
    </row>
    <row r="44" spans="1:8" x14ac:dyDescent="0.35">
      <c r="A44" s="168" t="s">
        <v>6</v>
      </c>
      <c r="B44" s="168" t="s">
        <v>396</v>
      </c>
      <c r="C44" s="169" t="s">
        <v>9</v>
      </c>
      <c r="D44" s="161">
        <v>8</v>
      </c>
      <c r="E44" s="165">
        <v>5.6875</v>
      </c>
      <c r="F44" s="165">
        <v>5.5625</v>
      </c>
      <c r="G44" s="161" t="s">
        <v>0</v>
      </c>
      <c r="H44" s="98"/>
    </row>
    <row r="45" spans="1:8" x14ac:dyDescent="0.35">
      <c r="A45" s="168" t="s">
        <v>6</v>
      </c>
      <c r="B45" s="168" t="s">
        <v>613</v>
      </c>
      <c r="C45" s="169" t="s">
        <v>151</v>
      </c>
      <c r="D45" s="161">
        <v>0</v>
      </c>
      <c r="E45" s="165">
        <v>0</v>
      </c>
      <c r="F45" s="165">
        <v>0</v>
      </c>
      <c r="G45" s="161" t="s">
        <v>0</v>
      </c>
      <c r="H45" s="98"/>
    </row>
    <row r="46" spans="1:8" x14ac:dyDescent="0.35">
      <c r="A46" s="168" t="s">
        <v>6</v>
      </c>
      <c r="B46" s="168" t="s">
        <v>153</v>
      </c>
      <c r="C46" s="169" t="s">
        <v>151</v>
      </c>
      <c r="D46" s="161">
        <v>29</v>
      </c>
      <c r="E46" s="165">
        <v>5.9655172413793105</v>
      </c>
      <c r="F46" s="165">
        <v>5.931034482758621</v>
      </c>
      <c r="G46" s="161" t="s">
        <v>0</v>
      </c>
      <c r="H46" s="98"/>
    </row>
    <row r="47" spans="1:8" x14ac:dyDescent="0.35">
      <c r="A47" s="168" t="s">
        <v>6</v>
      </c>
      <c r="B47" s="168" t="s">
        <v>273</v>
      </c>
      <c r="C47" s="169" t="s">
        <v>151</v>
      </c>
      <c r="D47" s="161">
        <v>10</v>
      </c>
      <c r="E47" s="165">
        <v>5.6</v>
      </c>
      <c r="F47" s="165">
        <v>5.35</v>
      </c>
      <c r="G47" s="161" t="s">
        <v>0</v>
      </c>
      <c r="H47" s="98"/>
    </row>
    <row r="48" spans="1:8" x14ac:dyDescent="0.35">
      <c r="A48" s="168" t="s">
        <v>6</v>
      </c>
      <c r="B48" s="168" t="s">
        <v>614</v>
      </c>
      <c r="C48" s="169" t="s">
        <v>151</v>
      </c>
      <c r="D48" s="161">
        <v>2</v>
      </c>
      <c r="E48" s="165">
        <v>6</v>
      </c>
      <c r="F48" s="165">
        <v>6</v>
      </c>
      <c r="G48" s="161" t="s">
        <v>0</v>
      </c>
      <c r="H48" s="98"/>
    </row>
    <row r="49" spans="1:8" x14ac:dyDescent="0.35">
      <c r="A49" s="168" t="s">
        <v>6</v>
      </c>
      <c r="B49" s="168" t="s">
        <v>274</v>
      </c>
      <c r="C49" s="169" t="s">
        <v>151</v>
      </c>
      <c r="D49" s="161">
        <v>13</v>
      </c>
      <c r="E49" s="165">
        <v>5.8076923076923075</v>
      </c>
      <c r="F49" s="165">
        <v>5.6538461538461542</v>
      </c>
      <c r="G49" s="161" t="s">
        <v>0</v>
      </c>
      <c r="H49" s="98"/>
    </row>
    <row r="50" spans="1:8" x14ac:dyDescent="0.35">
      <c r="A50" s="168" t="s">
        <v>6</v>
      </c>
      <c r="B50" s="168" t="s">
        <v>83</v>
      </c>
      <c r="C50" s="169" t="s">
        <v>151</v>
      </c>
      <c r="D50" s="161">
        <v>36</v>
      </c>
      <c r="E50" s="165">
        <v>6.083333333333333</v>
      </c>
      <c r="F50" s="165">
        <v>6.1388888888888893</v>
      </c>
      <c r="G50" s="161" t="s">
        <v>0</v>
      </c>
      <c r="H50" s="98"/>
    </row>
    <row r="51" spans="1:8" x14ac:dyDescent="0.35">
      <c r="A51" s="168" t="s">
        <v>6</v>
      </c>
      <c r="B51" s="168" t="s">
        <v>593</v>
      </c>
      <c r="C51" s="169" t="s">
        <v>151</v>
      </c>
      <c r="D51" s="161">
        <v>2</v>
      </c>
      <c r="E51" s="165">
        <v>6</v>
      </c>
      <c r="F51" s="165">
        <v>6</v>
      </c>
      <c r="G51" s="161" t="s">
        <v>0</v>
      </c>
      <c r="H51" s="98"/>
    </row>
    <row r="52" spans="1:8" x14ac:dyDescent="0.35">
      <c r="A52" s="169" t="s">
        <v>6</v>
      </c>
      <c r="B52" s="169" t="s">
        <v>517</v>
      </c>
      <c r="C52" s="169" t="s">
        <v>7</v>
      </c>
      <c r="D52" s="161">
        <v>32</v>
      </c>
      <c r="E52" s="165">
        <v>6.28125</v>
      </c>
      <c r="F52" s="165">
        <v>6.40625</v>
      </c>
      <c r="G52" s="161" t="s">
        <v>0</v>
      </c>
      <c r="H52" s="98"/>
    </row>
    <row r="53" spans="1:8" x14ac:dyDescent="0.35">
      <c r="A53" s="168" t="s">
        <v>6</v>
      </c>
      <c r="B53" s="168" t="s">
        <v>175</v>
      </c>
      <c r="C53" s="169" t="s">
        <v>7</v>
      </c>
      <c r="D53" s="161">
        <v>23</v>
      </c>
      <c r="E53" s="165">
        <v>6.2173913043478262</v>
      </c>
      <c r="F53" s="165">
        <v>6.5652173913043477</v>
      </c>
      <c r="G53" s="161" t="s">
        <v>0</v>
      </c>
      <c r="H53" s="98"/>
    </row>
    <row r="54" spans="1:8" x14ac:dyDescent="0.35">
      <c r="A54" s="168" t="s">
        <v>6</v>
      </c>
      <c r="B54" s="168" t="s">
        <v>623</v>
      </c>
      <c r="C54" s="169" t="s">
        <v>7</v>
      </c>
      <c r="D54" s="161">
        <v>1</v>
      </c>
      <c r="E54" s="165">
        <v>6</v>
      </c>
      <c r="F54" s="165">
        <v>6</v>
      </c>
      <c r="G54" s="161" t="s">
        <v>0</v>
      </c>
      <c r="H54" s="98"/>
    </row>
    <row r="55" spans="1:8" x14ac:dyDescent="0.35">
      <c r="A55" s="168" t="s">
        <v>6</v>
      </c>
      <c r="B55" s="168" t="s">
        <v>54</v>
      </c>
      <c r="C55" s="169" t="s">
        <v>7</v>
      </c>
      <c r="D55" s="161">
        <v>5</v>
      </c>
      <c r="E55" s="165">
        <v>6</v>
      </c>
      <c r="F55" s="165">
        <v>6</v>
      </c>
      <c r="G55" s="161" t="s">
        <v>0</v>
      </c>
      <c r="H55" s="98"/>
    </row>
    <row r="56" spans="1:8" x14ac:dyDescent="0.35">
      <c r="A56" s="168" t="s">
        <v>6</v>
      </c>
      <c r="B56" s="168" t="s">
        <v>44</v>
      </c>
      <c r="C56" s="169" t="s">
        <v>7</v>
      </c>
      <c r="D56" s="161">
        <v>8</v>
      </c>
      <c r="E56" s="165">
        <v>6.125</v>
      </c>
      <c r="F56" s="165">
        <v>6.0625</v>
      </c>
      <c r="G56" s="161" t="s">
        <v>0</v>
      </c>
      <c r="H56" s="98"/>
    </row>
    <row r="57" spans="1:8" x14ac:dyDescent="0.35">
      <c r="A57" s="168" t="s">
        <v>6</v>
      </c>
      <c r="B57" s="168" t="s">
        <v>277</v>
      </c>
      <c r="C57" s="169" t="s">
        <v>20</v>
      </c>
      <c r="D57" s="161">
        <v>9</v>
      </c>
      <c r="E57" s="165">
        <v>5.9444444444444446</v>
      </c>
      <c r="F57" s="165">
        <v>6.5555555555555554</v>
      </c>
      <c r="G57" s="161" t="s">
        <v>0</v>
      </c>
      <c r="H57" s="98"/>
    </row>
    <row r="58" spans="1:8" x14ac:dyDescent="0.35">
      <c r="A58" s="168" t="s">
        <v>6</v>
      </c>
      <c r="B58" s="168" t="s">
        <v>84</v>
      </c>
      <c r="C58" s="169" t="s">
        <v>20</v>
      </c>
      <c r="D58" s="161">
        <v>36</v>
      </c>
      <c r="E58" s="165">
        <v>5.8055555555555554</v>
      </c>
      <c r="F58" s="165">
        <v>5.875</v>
      </c>
      <c r="G58" s="161" t="s">
        <v>0</v>
      </c>
      <c r="H58" s="98"/>
    </row>
    <row r="59" spans="1:8" x14ac:dyDescent="0.35">
      <c r="A59" s="168" t="s">
        <v>6</v>
      </c>
      <c r="B59" s="168" t="s">
        <v>278</v>
      </c>
      <c r="C59" s="169" t="s">
        <v>20</v>
      </c>
      <c r="D59" s="161">
        <v>16</v>
      </c>
      <c r="E59" s="165">
        <v>5.9375</v>
      </c>
      <c r="F59" s="165">
        <v>6.21875</v>
      </c>
      <c r="G59" s="161" t="s">
        <v>0</v>
      </c>
      <c r="H59" s="98"/>
    </row>
    <row r="60" spans="1:8" x14ac:dyDescent="0.35">
      <c r="A60" s="168" t="s">
        <v>6</v>
      </c>
      <c r="B60" s="168" t="s">
        <v>255</v>
      </c>
      <c r="C60" s="169" t="s">
        <v>20</v>
      </c>
      <c r="D60" s="161">
        <v>16</v>
      </c>
      <c r="E60" s="165">
        <v>6.09375</v>
      </c>
      <c r="F60" s="165">
        <v>6.1875</v>
      </c>
      <c r="G60" s="161" t="s">
        <v>0</v>
      </c>
      <c r="H60" s="98"/>
    </row>
    <row r="61" spans="1:8" x14ac:dyDescent="0.35">
      <c r="A61" s="168" t="s">
        <v>6</v>
      </c>
      <c r="B61" s="168" t="s">
        <v>279</v>
      </c>
      <c r="C61" s="169" t="s">
        <v>10</v>
      </c>
      <c r="D61" s="161">
        <v>0</v>
      </c>
      <c r="E61" s="165">
        <v>0</v>
      </c>
      <c r="F61" s="165">
        <v>0</v>
      </c>
      <c r="G61" s="161" t="s">
        <v>0</v>
      </c>
      <c r="H61" s="98"/>
    </row>
    <row r="62" spans="1:8" x14ac:dyDescent="0.35">
      <c r="A62" s="168" t="s">
        <v>6</v>
      </c>
      <c r="B62" s="168" t="s">
        <v>280</v>
      </c>
      <c r="C62" s="169" t="s">
        <v>10</v>
      </c>
      <c r="D62" s="161">
        <v>2</v>
      </c>
      <c r="E62" s="165">
        <v>5.5</v>
      </c>
      <c r="F62" s="165">
        <v>5.5</v>
      </c>
      <c r="G62" s="161" t="s">
        <v>0</v>
      </c>
      <c r="H62" s="98"/>
    </row>
    <row r="63" spans="1:8" x14ac:dyDescent="0.35">
      <c r="A63" s="168" t="s">
        <v>6</v>
      </c>
      <c r="B63" s="168" t="s">
        <v>48</v>
      </c>
      <c r="C63" s="169" t="s">
        <v>10</v>
      </c>
      <c r="D63" s="161">
        <v>17</v>
      </c>
      <c r="E63" s="165">
        <v>5.7941176470588234</v>
      </c>
      <c r="F63" s="165">
        <v>5.7352941176470589</v>
      </c>
      <c r="G63" s="161" t="s">
        <v>0</v>
      </c>
      <c r="H63" s="98"/>
    </row>
    <row r="64" spans="1:8" x14ac:dyDescent="0.35">
      <c r="A64" s="168" t="s">
        <v>6</v>
      </c>
      <c r="B64" s="168" t="s">
        <v>281</v>
      </c>
      <c r="C64" s="169" t="s">
        <v>10</v>
      </c>
      <c r="D64" s="161">
        <v>10</v>
      </c>
      <c r="E64" s="165">
        <v>5.85</v>
      </c>
      <c r="F64" s="165">
        <v>5.75</v>
      </c>
      <c r="G64" s="161" t="s">
        <v>0</v>
      </c>
      <c r="H64" s="98"/>
    </row>
    <row r="65" spans="1:8" x14ac:dyDescent="0.35">
      <c r="A65" s="168" t="s">
        <v>6</v>
      </c>
      <c r="B65" s="168" t="s">
        <v>282</v>
      </c>
      <c r="C65" s="169" t="s">
        <v>10</v>
      </c>
      <c r="D65" s="161">
        <v>24</v>
      </c>
      <c r="E65" s="165">
        <v>5.854166666666667</v>
      </c>
      <c r="F65" s="165">
        <v>5.8125</v>
      </c>
      <c r="G65" s="161" t="s">
        <v>0</v>
      </c>
      <c r="H65" s="98"/>
    </row>
    <row r="66" spans="1:8" x14ac:dyDescent="0.35">
      <c r="A66" s="168" t="s">
        <v>6</v>
      </c>
      <c r="B66" s="168" t="s">
        <v>287</v>
      </c>
      <c r="C66" s="169" t="s">
        <v>134</v>
      </c>
      <c r="D66" s="161">
        <v>5</v>
      </c>
      <c r="E66" s="165">
        <v>5.8</v>
      </c>
      <c r="F66" s="165">
        <v>5.7</v>
      </c>
      <c r="G66" s="161" t="s">
        <v>0</v>
      </c>
      <c r="H66" s="98"/>
    </row>
    <row r="67" spans="1:8" x14ac:dyDescent="0.35">
      <c r="A67" s="168" t="s">
        <v>6</v>
      </c>
      <c r="B67" s="168" t="s">
        <v>397</v>
      </c>
      <c r="C67" s="169" t="s">
        <v>134</v>
      </c>
      <c r="D67" s="161">
        <v>9</v>
      </c>
      <c r="E67" s="165">
        <v>5.5</v>
      </c>
      <c r="F67" s="165">
        <v>5.5</v>
      </c>
      <c r="G67" s="161" t="s">
        <v>0</v>
      </c>
      <c r="H67" s="98"/>
    </row>
    <row r="68" spans="1:8" x14ac:dyDescent="0.35">
      <c r="A68" s="168" t="s">
        <v>6</v>
      </c>
      <c r="B68" s="168" t="s">
        <v>470</v>
      </c>
      <c r="C68" s="169" t="s">
        <v>134</v>
      </c>
      <c r="D68" s="161">
        <v>1</v>
      </c>
      <c r="E68" s="165">
        <v>5</v>
      </c>
      <c r="F68" s="165">
        <v>5</v>
      </c>
      <c r="G68" s="161" t="s">
        <v>0</v>
      </c>
      <c r="H68" s="98"/>
    </row>
    <row r="69" spans="1:8" x14ac:dyDescent="0.35">
      <c r="A69" s="168" t="s">
        <v>6</v>
      </c>
      <c r="B69" s="168" t="s">
        <v>488</v>
      </c>
      <c r="C69" s="169" t="s">
        <v>134</v>
      </c>
      <c r="D69" s="161">
        <v>19</v>
      </c>
      <c r="E69" s="165">
        <v>5.6842105263157894</v>
      </c>
      <c r="F69" s="165">
        <v>5.7631578947368425</v>
      </c>
      <c r="G69" s="161" t="s">
        <v>0</v>
      </c>
      <c r="H69" s="98"/>
    </row>
    <row r="70" spans="1:8" x14ac:dyDescent="0.35">
      <c r="A70" s="168" t="s">
        <v>6</v>
      </c>
      <c r="B70" s="168" t="s">
        <v>471</v>
      </c>
      <c r="C70" s="169" t="s">
        <v>134</v>
      </c>
      <c r="D70" s="161">
        <v>36</v>
      </c>
      <c r="E70" s="165">
        <v>5.8194444444444446</v>
      </c>
      <c r="F70" s="165">
        <v>5.6944444444444446</v>
      </c>
      <c r="G70" s="161" t="s">
        <v>0</v>
      </c>
      <c r="H70" s="98"/>
    </row>
    <row r="71" spans="1:8" x14ac:dyDescent="0.35">
      <c r="A71" s="168" t="s">
        <v>6</v>
      </c>
      <c r="B71" s="168" t="s">
        <v>463</v>
      </c>
      <c r="C71" s="169" t="s">
        <v>4</v>
      </c>
      <c r="D71" s="161">
        <v>17</v>
      </c>
      <c r="E71" s="165">
        <v>5.9411764705882355</v>
      </c>
      <c r="F71" s="165">
        <v>6.2058823529411766</v>
      </c>
      <c r="G71" s="161" t="s">
        <v>0</v>
      </c>
      <c r="H71" s="98"/>
    </row>
    <row r="72" spans="1:8" x14ac:dyDescent="0.35">
      <c r="A72" s="168" t="s">
        <v>6</v>
      </c>
      <c r="B72" s="168" t="s">
        <v>289</v>
      </c>
      <c r="C72" s="169" t="s">
        <v>4</v>
      </c>
      <c r="D72" s="161">
        <v>31</v>
      </c>
      <c r="E72" s="165">
        <v>5.967741935483871</v>
      </c>
      <c r="F72" s="165">
        <v>6.0483870967741939</v>
      </c>
      <c r="G72" s="161" t="s">
        <v>0</v>
      </c>
      <c r="H72" s="98"/>
    </row>
    <row r="73" spans="1:8" x14ac:dyDescent="0.35">
      <c r="A73" s="168" t="s">
        <v>6</v>
      </c>
      <c r="B73" s="168" t="s">
        <v>398</v>
      </c>
      <c r="C73" s="169" t="s">
        <v>4</v>
      </c>
      <c r="D73" s="161">
        <v>14</v>
      </c>
      <c r="E73" s="165">
        <v>5.6428571428571432</v>
      </c>
      <c r="F73" s="165">
        <v>5.6428571428571432</v>
      </c>
      <c r="G73" s="161" t="s">
        <v>0</v>
      </c>
      <c r="H73" s="98"/>
    </row>
    <row r="74" spans="1:8" x14ac:dyDescent="0.35">
      <c r="A74" s="168" t="s">
        <v>6</v>
      </c>
      <c r="B74" s="168" t="s">
        <v>187</v>
      </c>
      <c r="C74" s="169" t="s">
        <v>4</v>
      </c>
      <c r="D74" s="161">
        <v>29</v>
      </c>
      <c r="E74" s="165">
        <v>5.9137931034482758</v>
      </c>
      <c r="F74" s="165">
        <v>5.8448275862068968</v>
      </c>
      <c r="G74" s="161" t="s">
        <v>0</v>
      </c>
      <c r="H74" s="98"/>
    </row>
    <row r="75" spans="1:8" x14ac:dyDescent="0.35">
      <c r="A75" s="168" t="s">
        <v>6</v>
      </c>
      <c r="B75" s="168" t="s">
        <v>518</v>
      </c>
      <c r="C75" s="169" t="s">
        <v>4</v>
      </c>
      <c r="D75" s="161">
        <v>0</v>
      </c>
      <c r="E75" s="165">
        <v>0</v>
      </c>
      <c r="F75" s="165">
        <v>0</v>
      </c>
      <c r="G75" s="161" t="s">
        <v>0</v>
      </c>
      <c r="H75" s="98"/>
    </row>
    <row r="76" spans="1:8" x14ac:dyDescent="0.35">
      <c r="A76" s="168" t="s">
        <v>6</v>
      </c>
      <c r="B76" s="168" t="s">
        <v>206</v>
      </c>
      <c r="C76" s="169" t="s">
        <v>4</v>
      </c>
      <c r="D76" s="161">
        <v>34</v>
      </c>
      <c r="E76" s="165">
        <v>6.2352941176470589</v>
      </c>
      <c r="F76" s="165">
        <v>6.617647058823529</v>
      </c>
      <c r="G76" s="161" t="s">
        <v>0</v>
      </c>
      <c r="H76" s="98"/>
    </row>
    <row r="77" spans="1:8" x14ac:dyDescent="0.35">
      <c r="A77" s="168" t="s">
        <v>6</v>
      </c>
      <c r="B77" s="168" t="s">
        <v>472</v>
      </c>
      <c r="C77" s="169" t="s">
        <v>21</v>
      </c>
      <c r="D77" s="161">
        <v>21</v>
      </c>
      <c r="E77" s="165">
        <v>5.9761904761904763</v>
      </c>
      <c r="F77" s="165">
        <v>6.1190476190476186</v>
      </c>
      <c r="G77" s="161" t="s">
        <v>0</v>
      </c>
      <c r="H77" s="98"/>
    </row>
    <row r="78" spans="1:8" x14ac:dyDescent="0.35">
      <c r="A78" s="168" t="s">
        <v>6</v>
      </c>
      <c r="B78" s="168" t="s">
        <v>79</v>
      </c>
      <c r="C78" s="169" t="s">
        <v>21</v>
      </c>
      <c r="D78" s="161">
        <v>9</v>
      </c>
      <c r="E78" s="165">
        <v>5.9444444444444446</v>
      </c>
      <c r="F78" s="165">
        <v>5.833333333333333</v>
      </c>
      <c r="G78" s="161" t="s">
        <v>0</v>
      </c>
      <c r="H78" s="98"/>
    </row>
    <row r="79" spans="1:8" x14ac:dyDescent="0.35">
      <c r="A79" s="168" t="s">
        <v>6</v>
      </c>
      <c r="B79" s="168" t="s">
        <v>293</v>
      </c>
      <c r="C79" s="169" t="s">
        <v>21</v>
      </c>
      <c r="D79" s="161">
        <v>22</v>
      </c>
      <c r="E79" s="165">
        <v>5.75</v>
      </c>
      <c r="F79" s="165">
        <v>5.6818181818181817</v>
      </c>
      <c r="G79" s="161" t="s">
        <v>0</v>
      </c>
      <c r="H79" s="98"/>
    </row>
    <row r="80" spans="1:8" x14ac:dyDescent="0.35">
      <c r="A80" s="168" t="s">
        <v>6</v>
      </c>
      <c r="B80" s="168" t="s">
        <v>38</v>
      </c>
      <c r="C80" s="169" t="s">
        <v>21</v>
      </c>
      <c r="D80" s="161">
        <v>30</v>
      </c>
      <c r="E80" s="165">
        <v>6.166666666666667</v>
      </c>
      <c r="F80" s="165">
        <v>6.45</v>
      </c>
      <c r="G80" s="161" t="s">
        <v>0</v>
      </c>
      <c r="H80" s="98"/>
    </row>
    <row r="81" spans="1:8" x14ac:dyDescent="0.35">
      <c r="A81" s="168" t="s">
        <v>6</v>
      </c>
      <c r="B81" s="168" t="s">
        <v>496</v>
      </c>
      <c r="C81" s="169" t="s">
        <v>193</v>
      </c>
      <c r="D81" s="161">
        <v>28</v>
      </c>
      <c r="E81" s="165">
        <v>5.75</v>
      </c>
      <c r="F81" s="165">
        <v>5.625</v>
      </c>
      <c r="G81" s="161" t="s">
        <v>0</v>
      </c>
      <c r="H81" s="98"/>
    </row>
    <row r="82" spans="1:8" x14ac:dyDescent="0.35">
      <c r="A82" s="168" t="s">
        <v>6</v>
      </c>
      <c r="B82" s="168" t="s">
        <v>574</v>
      </c>
      <c r="C82" s="169" t="s">
        <v>193</v>
      </c>
      <c r="D82" s="161">
        <v>2</v>
      </c>
      <c r="E82" s="165">
        <v>6</v>
      </c>
      <c r="F82" s="165">
        <v>6</v>
      </c>
      <c r="G82" s="161" t="s">
        <v>0</v>
      </c>
      <c r="H82" s="98"/>
    </row>
    <row r="83" spans="1:8" x14ac:dyDescent="0.35">
      <c r="A83" s="168" t="s">
        <v>6</v>
      </c>
      <c r="B83" s="168" t="s">
        <v>295</v>
      </c>
      <c r="C83" s="169" t="s">
        <v>193</v>
      </c>
      <c r="D83" s="161">
        <v>31</v>
      </c>
      <c r="E83" s="165">
        <v>5.919354838709677</v>
      </c>
      <c r="F83" s="165">
        <v>5.919354838709677</v>
      </c>
      <c r="G83" s="161" t="s">
        <v>0</v>
      </c>
      <c r="H83" s="98"/>
    </row>
    <row r="84" spans="1:8" x14ac:dyDescent="0.35">
      <c r="A84" s="169" t="s">
        <v>6</v>
      </c>
      <c r="B84" s="169" t="s">
        <v>195</v>
      </c>
      <c r="C84" s="169" t="s">
        <v>193</v>
      </c>
      <c r="D84" s="161">
        <v>35</v>
      </c>
      <c r="E84" s="165">
        <v>5.9142857142857146</v>
      </c>
      <c r="F84" s="165">
        <v>6.0142857142857142</v>
      </c>
      <c r="G84" s="161" t="s">
        <v>0</v>
      </c>
      <c r="H84" s="98"/>
    </row>
    <row r="85" spans="1:8" x14ac:dyDescent="0.35">
      <c r="A85" s="169" t="s">
        <v>6</v>
      </c>
      <c r="B85" s="169" t="s">
        <v>448</v>
      </c>
      <c r="C85" s="169" t="s">
        <v>193</v>
      </c>
      <c r="D85" s="161">
        <v>11</v>
      </c>
      <c r="E85" s="165">
        <v>5.5909090909090908</v>
      </c>
      <c r="F85" s="165">
        <v>5.3636363636363633</v>
      </c>
      <c r="G85" s="161" t="s">
        <v>0</v>
      </c>
      <c r="H85" s="98"/>
    </row>
    <row r="86" spans="1:8" x14ac:dyDescent="0.35">
      <c r="A86" s="168" t="s">
        <v>6</v>
      </c>
      <c r="B86" s="168" t="s">
        <v>486</v>
      </c>
      <c r="C86" s="169" t="s">
        <v>193</v>
      </c>
      <c r="D86" s="161">
        <v>21</v>
      </c>
      <c r="E86" s="165">
        <v>5.7857142857142856</v>
      </c>
      <c r="F86" s="165">
        <v>5.7142857142857144</v>
      </c>
      <c r="G86" s="161" t="s">
        <v>0</v>
      </c>
      <c r="H86" s="98"/>
    </row>
    <row r="87" spans="1:8" x14ac:dyDescent="0.35">
      <c r="A87" s="168" t="s">
        <v>6</v>
      </c>
      <c r="B87" s="168" t="s">
        <v>533</v>
      </c>
      <c r="C87" s="169" t="s">
        <v>245</v>
      </c>
      <c r="D87" s="161">
        <v>8</v>
      </c>
      <c r="E87" s="165">
        <v>5.625</v>
      </c>
      <c r="F87" s="165">
        <v>5.5625</v>
      </c>
      <c r="G87" s="161" t="s">
        <v>0</v>
      </c>
      <c r="H87" s="98"/>
    </row>
    <row r="88" spans="1:8" x14ac:dyDescent="0.35">
      <c r="A88" s="168" t="s">
        <v>6</v>
      </c>
      <c r="B88" s="168" t="s">
        <v>562</v>
      </c>
      <c r="C88" s="169" t="s">
        <v>245</v>
      </c>
      <c r="D88" s="161">
        <v>8</v>
      </c>
      <c r="E88" s="165">
        <v>5.25</v>
      </c>
      <c r="F88" s="165">
        <v>5.0625</v>
      </c>
      <c r="G88" s="161" t="s">
        <v>0</v>
      </c>
      <c r="H88" s="98"/>
    </row>
    <row r="89" spans="1:8" x14ac:dyDescent="0.35">
      <c r="A89" s="168" t="s">
        <v>6</v>
      </c>
      <c r="B89" s="168" t="s">
        <v>400</v>
      </c>
      <c r="C89" s="169" t="s">
        <v>245</v>
      </c>
      <c r="D89" s="161">
        <v>25</v>
      </c>
      <c r="E89" s="165">
        <v>5.74</v>
      </c>
      <c r="F89" s="165">
        <v>5.58</v>
      </c>
      <c r="G89" s="161" t="s">
        <v>0</v>
      </c>
      <c r="H89" s="98"/>
    </row>
    <row r="90" spans="1:8" x14ac:dyDescent="0.35">
      <c r="A90" s="168" t="s">
        <v>6</v>
      </c>
      <c r="B90" s="168" t="s">
        <v>401</v>
      </c>
      <c r="C90" s="169" t="s">
        <v>245</v>
      </c>
      <c r="D90" s="161">
        <v>37</v>
      </c>
      <c r="E90" s="165">
        <v>5.6891891891891895</v>
      </c>
      <c r="F90" s="165">
        <v>5.7162162162162158</v>
      </c>
      <c r="G90" s="161" t="s">
        <v>0</v>
      </c>
      <c r="H90" s="98"/>
    </row>
    <row r="91" spans="1:8" x14ac:dyDescent="0.35">
      <c r="A91" s="168" t="s">
        <v>6</v>
      </c>
      <c r="B91" s="168" t="s">
        <v>450</v>
      </c>
      <c r="C91" s="169" t="s">
        <v>245</v>
      </c>
      <c r="D91" s="161">
        <v>5</v>
      </c>
      <c r="E91" s="165">
        <v>5.0999999999999996</v>
      </c>
      <c r="F91" s="165">
        <v>4.9000000000000004</v>
      </c>
      <c r="G91" s="161" t="s">
        <v>0</v>
      </c>
      <c r="H91" s="98"/>
    </row>
    <row r="92" spans="1:8" x14ac:dyDescent="0.35">
      <c r="A92" s="168" t="s">
        <v>6</v>
      </c>
      <c r="B92" s="168" t="s">
        <v>456</v>
      </c>
      <c r="C92" s="169" t="s">
        <v>245</v>
      </c>
      <c r="D92" s="161">
        <v>15</v>
      </c>
      <c r="E92" s="165">
        <v>6.0333333333333332</v>
      </c>
      <c r="F92" s="165">
        <v>6.1333333333333337</v>
      </c>
      <c r="G92" s="161" t="s">
        <v>0</v>
      </c>
      <c r="H92" s="98"/>
    </row>
    <row r="93" spans="1:8" x14ac:dyDescent="0.35">
      <c r="A93" s="168" t="s">
        <v>6</v>
      </c>
      <c r="B93" s="168" t="s">
        <v>451</v>
      </c>
      <c r="C93" s="169" t="s">
        <v>245</v>
      </c>
      <c r="D93" s="161">
        <v>2</v>
      </c>
      <c r="E93" s="165">
        <v>5.5</v>
      </c>
      <c r="F93" s="165">
        <v>5.25</v>
      </c>
      <c r="G93" s="161" t="s">
        <v>0</v>
      </c>
      <c r="H93" s="98"/>
    </row>
    <row r="94" spans="1:8" x14ac:dyDescent="0.35">
      <c r="A94" s="168" t="s">
        <v>6</v>
      </c>
      <c r="B94" s="168" t="s">
        <v>190</v>
      </c>
      <c r="C94" s="169" t="s">
        <v>5</v>
      </c>
      <c r="D94" s="161">
        <v>6</v>
      </c>
      <c r="E94" s="165">
        <v>5.833333333333333</v>
      </c>
      <c r="F94" s="165">
        <v>5.666666666666667</v>
      </c>
      <c r="G94" s="161" t="s">
        <v>0</v>
      </c>
      <c r="H94" s="98"/>
    </row>
    <row r="95" spans="1:8" x14ac:dyDescent="0.35">
      <c r="A95" s="168" t="s">
        <v>6</v>
      </c>
      <c r="B95" s="168" t="s">
        <v>178</v>
      </c>
      <c r="C95" s="169" t="s">
        <v>5</v>
      </c>
      <c r="D95" s="161">
        <v>32</v>
      </c>
      <c r="E95" s="165">
        <v>6.171875</v>
      </c>
      <c r="F95" s="165">
        <v>6.203125</v>
      </c>
      <c r="G95" s="161" t="s">
        <v>0</v>
      </c>
      <c r="H95" s="98"/>
    </row>
    <row r="96" spans="1:8" x14ac:dyDescent="0.35">
      <c r="A96" s="168" t="s">
        <v>6</v>
      </c>
      <c r="B96" s="168" t="s">
        <v>402</v>
      </c>
      <c r="C96" s="169" t="s">
        <v>5</v>
      </c>
      <c r="D96" s="161">
        <v>27</v>
      </c>
      <c r="E96" s="165">
        <v>6.166666666666667</v>
      </c>
      <c r="F96" s="165">
        <v>6.333333333333333</v>
      </c>
      <c r="G96" s="161" t="s">
        <v>0</v>
      </c>
      <c r="H96" s="98"/>
    </row>
    <row r="97" spans="1:8" x14ac:dyDescent="0.35">
      <c r="A97" s="168" t="s">
        <v>6</v>
      </c>
      <c r="B97" s="168" t="s">
        <v>297</v>
      </c>
      <c r="C97" s="169" t="s">
        <v>5</v>
      </c>
      <c r="D97" s="161">
        <v>31</v>
      </c>
      <c r="E97" s="165">
        <v>6.080645161290323</v>
      </c>
      <c r="F97" s="165">
        <v>6.290322580645161</v>
      </c>
      <c r="G97" s="161" t="s">
        <v>0</v>
      </c>
      <c r="H97" s="98"/>
    </row>
    <row r="98" spans="1:8" x14ac:dyDescent="0.35">
      <c r="A98" s="168" t="s">
        <v>6</v>
      </c>
      <c r="B98" s="168" t="s">
        <v>298</v>
      </c>
      <c r="C98" s="169" t="s">
        <v>5</v>
      </c>
      <c r="D98" s="161">
        <v>19</v>
      </c>
      <c r="E98" s="165">
        <v>6.1578947368421053</v>
      </c>
      <c r="F98" s="165">
        <v>6.2894736842105265</v>
      </c>
      <c r="G98" s="161" t="s">
        <v>0</v>
      </c>
      <c r="H98" s="98"/>
    </row>
    <row r="99" spans="1:8" x14ac:dyDescent="0.35">
      <c r="A99" s="168" t="s">
        <v>6</v>
      </c>
      <c r="B99" s="168" t="s">
        <v>519</v>
      </c>
      <c r="C99" s="169" t="s">
        <v>5</v>
      </c>
      <c r="D99" s="161">
        <v>13</v>
      </c>
      <c r="E99" s="165">
        <v>5.7307692307692308</v>
      </c>
      <c r="F99" s="165">
        <v>5.6923076923076925</v>
      </c>
      <c r="G99" s="161" t="s">
        <v>0</v>
      </c>
      <c r="H99" s="98"/>
    </row>
    <row r="100" spans="1:8" x14ac:dyDescent="0.35">
      <c r="A100" s="168" t="s">
        <v>6</v>
      </c>
      <c r="B100" s="168" t="s">
        <v>504</v>
      </c>
      <c r="C100" s="169" t="s">
        <v>5</v>
      </c>
      <c r="D100" s="161">
        <v>9</v>
      </c>
      <c r="E100" s="165">
        <v>5.9444444444444446</v>
      </c>
      <c r="F100" s="165">
        <v>5.7777777777777777</v>
      </c>
      <c r="G100" s="161" t="s">
        <v>0</v>
      </c>
      <c r="H100" s="98"/>
    </row>
    <row r="101" spans="1:8" x14ac:dyDescent="0.35">
      <c r="A101" s="168" t="s">
        <v>6</v>
      </c>
      <c r="B101" s="168" t="s">
        <v>460</v>
      </c>
      <c r="C101" s="169" t="s">
        <v>247</v>
      </c>
      <c r="D101" s="161">
        <v>8</v>
      </c>
      <c r="E101" s="165">
        <v>5.6875</v>
      </c>
      <c r="F101" s="165">
        <v>5.5625</v>
      </c>
      <c r="G101" s="161" t="s">
        <v>0</v>
      </c>
      <c r="H101" s="98"/>
    </row>
    <row r="102" spans="1:8" x14ac:dyDescent="0.35">
      <c r="A102" s="168" t="s">
        <v>6</v>
      </c>
      <c r="B102" s="168" t="s">
        <v>536</v>
      </c>
      <c r="C102" s="169" t="s">
        <v>247</v>
      </c>
      <c r="D102" s="161">
        <v>18</v>
      </c>
      <c r="E102" s="165">
        <v>5.6944444444444446</v>
      </c>
      <c r="F102" s="165">
        <v>5.6388888888888893</v>
      </c>
      <c r="G102" s="161" t="s">
        <v>0</v>
      </c>
      <c r="H102" s="98"/>
    </row>
    <row r="103" spans="1:8" x14ac:dyDescent="0.35">
      <c r="A103" s="168" t="s">
        <v>6</v>
      </c>
      <c r="B103" s="168" t="s">
        <v>575</v>
      </c>
      <c r="C103" s="169" t="s">
        <v>247</v>
      </c>
      <c r="D103" s="161">
        <v>12</v>
      </c>
      <c r="E103" s="165">
        <v>6.166666666666667</v>
      </c>
      <c r="F103" s="165">
        <v>6.291666666666667</v>
      </c>
      <c r="G103" s="161" t="s">
        <v>0</v>
      </c>
      <c r="H103" s="98"/>
    </row>
    <row r="104" spans="1:8" x14ac:dyDescent="0.35">
      <c r="A104" s="168" t="s">
        <v>6</v>
      </c>
      <c r="B104" s="168" t="s">
        <v>624</v>
      </c>
      <c r="C104" s="169" t="s">
        <v>247</v>
      </c>
      <c r="D104" s="161">
        <v>1</v>
      </c>
      <c r="E104" s="165">
        <v>5</v>
      </c>
      <c r="F104" s="165">
        <v>4.5</v>
      </c>
      <c r="G104" s="161" t="s">
        <v>0</v>
      </c>
      <c r="H104" s="98"/>
    </row>
    <row r="105" spans="1:8" x14ac:dyDescent="0.35">
      <c r="A105" s="168" t="s">
        <v>6</v>
      </c>
      <c r="B105" s="168" t="s">
        <v>576</v>
      </c>
      <c r="C105" s="169" t="s">
        <v>247</v>
      </c>
      <c r="D105" s="161">
        <v>2</v>
      </c>
      <c r="E105" s="165">
        <v>5.75</v>
      </c>
      <c r="F105" s="165">
        <v>5.75</v>
      </c>
      <c r="G105" s="161" t="s">
        <v>0</v>
      </c>
      <c r="H105" s="98"/>
    </row>
    <row r="106" spans="1:8" x14ac:dyDescent="0.35">
      <c r="A106" s="168" t="s">
        <v>6</v>
      </c>
      <c r="B106" s="168" t="s">
        <v>406</v>
      </c>
      <c r="C106" s="169" t="s">
        <v>247</v>
      </c>
      <c r="D106" s="161">
        <v>0</v>
      </c>
      <c r="E106" s="165">
        <v>0</v>
      </c>
      <c r="F106" s="165">
        <v>0</v>
      </c>
      <c r="G106" s="161" t="s">
        <v>0</v>
      </c>
      <c r="H106" s="98"/>
    </row>
    <row r="107" spans="1:8" x14ac:dyDescent="0.35">
      <c r="A107" s="168" t="s">
        <v>6</v>
      </c>
      <c r="B107" s="168" t="s">
        <v>407</v>
      </c>
      <c r="C107" s="169" t="s">
        <v>247</v>
      </c>
      <c r="D107" s="161">
        <v>5</v>
      </c>
      <c r="E107" s="165">
        <v>5.7</v>
      </c>
      <c r="F107" s="165">
        <v>5.7</v>
      </c>
      <c r="G107" s="161" t="s">
        <v>0</v>
      </c>
      <c r="H107" s="98"/>
    </row>
    <row r="108" spans="1:8" x14ac:dyDescent="0.35">
      <c r="A108" s="168" t="s">
        <v>6</v>
      </c>
      <c r="B108" s="168" t="s">
        <v>302</v>
      </c>
      <c r="C108" s="169" t="s">
        <v>247</v>
      </c>
      <c r="D108" s="161">
        <v>34</v>
      </c>
      <c r="E108" s="165">
        <v>5.8088235294117645</v>
      </c>
      <c r="F108" s="165">
        <v>5.7058823529411766</v>
      </c>
      <c r="G108" s="161" t="s">
        <v>0</v>
      </c>
      <c r="H108" s="98"/>
    </row>
    <row r="109" spans="1:8" x14ac:dyDescent="0.35">
      <c r="A109" s="168" t="s">
        <v>6</v>
      </c>
      <c r="B109" s="168" t="s">
        <v>299</v>
      </c>
      <c r="C109" s="169" t="s">
        <v>27</v>
      </c>
      <c r="D109" s="161">
        <v>11</v>
      </c>
      <c r="E109" s="165">
        <v>5.5909090909090908</v>
      </c>
      <c r="F109" s="165">
        <v>5.5909090909090908</v>
      </c>
      <c r="G109" s="161" t="s">
        <v>0</v>
      </c>
      <c r="H109" s="98"/>
    </row>
    <row r="110" spans="1:8" x14ac:dyDescent="0.35">
      <c r="A110" s="168" t="s">
        <v>6</v>
      </c>
      <c r="B110" s="168" t="s">
        <v>409</v>
      </c>
      <c r="C110" s="169" t="s">
        <v>27</v>
      </c>
      <c r="D110" s="161">
        <v>16</v>
      </c>
      <c r="E110" s="165">
        <v>5.75</v>
      </c>
      <c r="F110" s="165">
        <v>5.65625</v>
      </c>
      <c r="G110" s="161" t="s">
        <v>0</v>
      </c>
      <c r="H110" s="98"/>
    </row>
    <row r="111" spans="1:8" x14ac:dyDescent="0.35">
      <c r="A111" s="168" t="s">
        <v>6</v>
      </c>
      <c r="B111" s="168" t="s">
        <v>265</v>
      </c>
      <c r="C111" s="169" t="s">
        <v>27</v>
      </c>
      <c r="D111" s="161">
        <v>24</v>
      </c>
      <c r="E111" s="165">
        <v>5.916666666666667</v>
      </c>
      <c r="F111" s="165">
        <v>5.8125</v>
      </c>
      <c r="G111" s="161" t="s">
        <v>0</v>
      </c>
      <c r="H111" s="98"/>
    </row>
    <row r="112" spans="1:8" x14ac:dyDescent="0.35">
      <c r="A112" s="168" t="s">
        <v>6</v>
      </c>
      <c r="B112" s="168" t="s">
        <v>165</v>
      </c>
      <c r="C112" s="169" t="s">
        <v>27</v>
      </c>
      <c r="D112" s="161">
        <v>30</v>
      </c>
      <c r="E112" s="165">
        <v>5.7</v>
      </c>
      <c r="F112" s="165">
        <v>5.6333333333333337</v>
      </c>
      <c r="G112" s="161" t="s">
        <v>0</v>
      </c>
      <c r="H112" s="98"/>
    </row>
    <row r="113" spans="1:8" x14ac:dyDescent="0.35">
      <c r="A113" s="168" t="s">
        <v>6</v>
      </c>
      <c r="B113" s="168" t="s">
        <v>266</v>
      </c>
      <c r="C113" s="169" t="s">
        <v>27</v>
      </c>
      <c r="D113" s="161">
        <v>11</v>
      </c>
      <c r="E113" s="165">
        <v>5.7272727272727275</v>
      </c>
      <c r="F113" s="165">
        <v>5.6363636363636367</v>
      </c>
      <c r="G113" s="161" t="s">
        <v>0</v>
      </c>
      <c r="H113" s="98"/>
    </row>
    <row r="114" spans="1:8" x14ac:dyDescent="0.35">
      <c r="A114" s="168" t="s">
        <v>6</v>
      </c>
      <c r="B114" s="168" t="s">
        <v>300</v>
      </c>
      <c r="C114" s="169" t="s">
        <v>27</v>
      </c>
      <c r="D114" s="161">
        <v>26</v>
      </c>
      <c r="E114" s="165">
        <v>5.9423076923076925</v>
      </c>
      <c r="F114" s="165">
        <v>6.0961538461538458</v>
      </c>
      <c r="G114" s="161" t="s">
        <v>0</v>
      </c>
      <c r="H114" s="98"/>
    </row>
    <row r="115" spans="1:8" x14ac:dyDescent="0.35">
      <c r="A115" s="168" t="s">
        <v>6</v>
      </c>
      <c r="B115" s="168" t="s">
        <v>520</v>
      </c>
      <c r="C115" s="169" t="s">
        <v>27</v>
      </c>
      <c r="D115" s="161">
        <v>8</v>
      </c>
      <c r="E115" s="165">
        <v>5.8125</v>
      </c>
      <c r="F115" s="165">
        <v>5.6875</v>
      </c>
      <c r="G115" s="161" t="s">
        <v>0</v>
      </c>
      <c r="H115" s="98"/>
    </row>
    <row r="116" spans="1:8" x14ac:dyDescent="0.35">
      <c r="A116" s="168" t="s">
        <v>6</v>
      </c>
      <c r="B116" s="168" t="s">
        <v>301</v>
      </c>
      <c r="C116" s="169" t="s">
        <v>27</v>
      </c>
      <c r="D116" s="161">
        <v>28</v>
      </c>
      <c r="E116" s="165">
        <v>5.8392857142857144</v>
      </c>
      <c r="F116" s="165">
        <v>5.8928571428571432</v>
      </c>
      <c r="G116" s="161" t="s">
        <v>0</v>
      </c>
      <c r="H116" s="98"/>
    </row>
    <row r="117" spans="1:8" x14ac:dyDescent="0.35">
      <c r="A117" s="168" t="s">
        <v>6</v>
      </c>
      <c r="B117" s="168" t="s">
        <v>615</v>
      </c>
      <c r="C117" s="169" t="s">
        <v>27</v>
      </c>
      <c r="D117" s="161">
        <v>0</v>
      </c>
      <c r="E117" s="165">
        <v>0</v>
      </c>
      <c r="F117" s="165">
        <v>0</v>
      </c>
      <c r="G117" s="161" t="s">
        <v>0</v>
      </c>
      <c r="H117" s="98"/>
    </row>
    <row r="118" spans="1:8" x14ac:dyDescent="0.35">
      <c r="A118" s="168" t="s">
        <v>6</v>
      </c>
      <c r="B118" s="168" t="s">
        <v>552</v>
      </c>
      <c r="C118" s="169" t="s">
        <v>8</v>
      </c>
      <c r="D118" s="161">
        <v>5</v>
      </c>
      <c r="E118" s="165">
        <v>5.8</v>
      </c>
      <c r="F118" s="165">
        <v>5.8</v>
      </c>
      <c r="G118" s="161" t="s">
        <v>0</v>
      </c>
      <c r="H118" s="98"/>
    </row>
    <row r="119" spans="1:8" x14ac:dyDescent="0.35">
      <c r="A119" s="168" t="s">
        <v>6</v>
      </c>
      <c r="B119" s="168" t="s">
        <v>179</v>
      </c>
      <c r="C119" s="169" t="s">
        <v>8</v>
      </c>
      <c r="D119" s="161">
        <v>26</v>
      </c>
      <c r="E119" s="165">
        <v>5.8269230769230766</v>
      </c>
      <c r="F119" s="165">
        <v>5.9615384615384617</v>
      </c>
      <c r="G119" s="161" t="s">
        <v>0</v>
      </c>
      <c r="H119" s="98"/>
    </row>
    <row r="120" spans="1:8" x14ac:dyDescent="0.35">
      <c r="A120" s="168" t="s">
        <v>6</v>
      </c>
      <c r="B120" s="168" t="s">
        <v>303</v>
      </c>
      <c r="C120" s="169" t="s">
        <v>8</v>
      </c>
      <c r="D120" s="161">
        <v>28</v>
      </c>
      <c r="E120" s="165">
        <v>5.9821428571428568</v>
      </c>
      <c r="F120" s="165">
        <v>6.1785714285714288</v>
      </c>
      <c r="G120" s="161" t="s">
        <v>0</v>
      </c>
      <c r="H120" s="98"/>
    </row>
    <row r="121" spans="1:8" x14ac:dyDescent="0.35">
      <c r="A121" s="168" t="s">
        <v>6</v>
      </c>
      <c r="B121" s="168" t="s">
        <v>304</v>
      </c>
      <c r="C121" s="169" t="s">
        <v>8</v>
      </c>
      <c r="D121" s="161">
        <v>26</v>
      </c>
      <c r="E121" s="165">
        <v>5.884615384615385</v>
      </c>
      <c r="F121" s="165">
        <v>5.7884615384615383</v>
      </c>
      <c r="G121" s="161" t="s">
        <v>0</v>
      </c>
      <c r="H121" s="98"/>
    </row>
    <row r="122" spans="1:8" x14ac:dyDescent="0.35">
      <c r="A122" s="168" t="s">
        <v>6</v>
      </c>
      <c r="B122" s="168" t="s">
        <v>577</v>
      </c>
      <c r="C122" s="169" t="s">
        <v>8</v>
      </c>
      <c r="D122" s="161">
        <v>3</v>
      </c>
      <c r="E122" s="165">
        <v>5.833333333333333</v>
      </c>
      <c r="F122" s="165">
        <v>5.666666666666667</v>
      </c>
      <c r="G122" s="161" t="s">
        <v>0</v>
      </c>
      <c r="H122" s="98"/>
    </row>
    <row r="123" spans="1:8" x14ac:dyDescent="0.35">
      <c r="A123" s="168" t="s">
        <v>6</v>
      </c>
      <c r="B123" s="168" t="s">
        <v>177</v>
      </c>
      <c r="C123" s="169" t="s">
        <v>8</v>
      </c>
      <c r="D123" s="161">
        <v>19</v>
      </c>
      <c r="E123" s="165">
        <v>6.0526315789473681</v>
      </c>
      <c r="F123" s="165">
        <v>6.1842105263157894</v>
      </c>
      <c r="G123" s="161" t="s">
        <v>0</v>
      </c>
      <c r="H123" s="98"/>
    </row>
    <row r="124" spans="1:8" x14ac:dyDescent="0.35">
      <c r="A124" s="168" t="s">
        <v>6</v>
      </c>
      <c r="B124" s="170" t="s">
        <v>305</v>
      </c>
      <c r="C124" s="169" t="s">
        <v>8</v>
      </c>
      <c r="D124" s="161">
        <v>15</v>
      </c>
      <c r="E124" s="165">
        <v>5.8666666666666663</v>
      </c>
      <c r="F124" s="165">
        <v>5.7666666666666666</v>
      </c>
      <c r="G124" s="161" t="s">
        <v>0</v>
      </c>
      <c r="H124" s="98"/>
    </row>
    <row r="125" spans="1:8" x14ac:dyDescent="0.35">
      <c r="A125" s="168" t="s">
        <v>6</v>
      </c>
      <c r="B125" s="168" t="s">
        <v>474</v>
      </c>
      <c r="C125" s="169" t="s">
        <v>51</v>
      </c>
      <c r="D125" s="161">
        <v>26</v>
      </c>
      <c r="E125" s="165">
        <v>6.0961538461538458</v>
      </c>
      <c r="F125" s="165">
        <v>6.2115384615384617</v>
      </c>
      <c r="G125" s="161" t="s">
        <v>0</v>
      </c>
      <c r="H125" s="98"/>
    </row>
    <row r="126" spans="1:8" x14ac:dyDescent="0.35">
      <c r="A126" s="168" t="s">
        <v>6</v>
      </c>
      <c r="B126" s="168" t="s">
        <v>497</v>
      </c>
      <c r="C126" s="169" t="s">
        <v>51</v>
      </c>
      <c r="D126" s="161">
        <v>18</v>
      </c>
      <c r="E126" s="165">
        <v>5.833333333333333</v>
      </c>
      <c r="F126" s="165">
        <v>5.75</v>
      </c>
      <c r="G126" s="161" t="s">
        <v>0</v>
      </c>
      <c r="H126" s="98"/>
    </row>
    <row r="127" spans="1:8" x14ac:dyDescent="0.35">
      <c r="A127" s="168" t="s">
        <v>6</v>
      </c>
      <c r="B127" s="168" t="s">
        <v>452</v>
      </c>
      <c r="C127" s="169" t="s">
        <v>51</v>
      </c>
      <c r="D127" s="161">
        <v>29</v>
      </c>
      <c r="E127" s="165">
        <v>5.8103448275862073</v>
      </c>
      <c r="F127" s="165">
        <v>5.7758620689655169</v>
      </c>
      <c r="G127" s="161" t="s">
        <v>0</v>
      </c>
      <c r="H127" s="98"/>
    </row>
    <row r="128" spans="1:8" x14ac:dyDescent="0.35">
      <c r="A128" s="168" t="s">
        <v>6</v>
      </c>
      <c r="B128" s="168" t="s">
        <v>493</v>
      </c>
      <c r="C128" s="169" t="s">
        <v>51</v>
      </c>
      <c r="D128" s="161">
        <v>4</v>
      </c>
      <c r="E128" s="165">
        <v>5.375</v>
      </c>
      <c r="F128" s="165">
        <v>5.375</v>
      </c>
      <c r="G128" s="161" t="s">
        <v>0</v>
      </c>
      <c r="H128" s="98"/>
    </row>
    <row r="129" spans="1:8" x14ac:dyDescent="0.35">
      <c r="A129" s="168" t="s">
        <v>6</v>
      </c>
      <c r="B129" s="168" t="s">
        <v>307</v>
      </c>
      <c r="C129" s="169" t="s">
        <v>51</v>
      </c>
      <c r="D129" s="161">
        <v>31</v>
      </c>
      <c r="E129" s="165">
        <v>5.838709677419355</v>
      </c>
      <c r="F129" s="165">
        <v>5.838709677419355</v>
      </c>
      <c r="G129" s="161" t="s">
        <v>0</v>
      </c>
      <c r="H129" s="98"/>
    </row>
    <row r="130" spans="1:8" x14ac:dyDescent="0.35">
      <c r="A130" s="169" t="s">
        <v>6</v>
      </c>
      <c r="B130" s="169" t="s">
        <v>567</v>
      </c>
      <c r="C130" s="169" t="s">
        <v>51</v>
      </c>
      <c r="D130" s="161">
        <v>5</v>
      </c>
      <c r="E130" s="165">
        <v>5.7</v>
      </c>
      <c r="F130" s="165">
        <v>5.6</v>
      </c>
      <c r="G130" s="161" t="s">
        <v>0</v>
      </c>
      <c r="H130" s="98"/>
    </row>
    <row r="131" spans="1:8" x14ac:dyDescent="0.35">
      <c r="A131" s="168" t="s">
        <v>6</v>
      </c>
      <c r="B131" s="168" t="s">
        <v>487</v>
      </c>
      <c r="C131" s="169" t="s">
        <v>51</v>
      </c>
      <c r="D131" s="161">
        <v>37</v>
      </c>
      <c r="E131" s="165">
        <v>5.6756756756756754</v>
      </c>
      <c r="F131" s="165">
        <v>5.5675675675675675</v>
      </c>
      <c r="G131" s="161" t="s">
        <v>0</v>
      </c>
      <c r="H131" s="98"/>
    </row>
    <row r="132" spans="1:8" x14ac:dyDescent="0.35">
      <c r="A132" s="168" t="s">
        <v>6</v>
      </c>
      <c r="B132" s="168" t="s">
        <v>309</v>
      </c>
      <c r="C132" s="169" t="s">
        <v>51</v>
      </c>
      <c r="D132" s="161">
        <v>10</v>
      </c>
      <c r="E132" s="165">
        <v>5.8</v>
      </c>
      <c r="F132" s="165">
        <v>5.7</v>
      </c>
      <c r="G132" s="161" t="s">
        <v>0</v>
      </c>
      <c r="H132" s="98"/>
    </row>
    <row r="133" spans="1:8" x14ac:dyDescent="0.35">
      <c r="A133" s="168" t="s">
        <v>6</v>
      </c>
      <c r="B133" s="168" t="s">
        <v>310</v>
      </c>
      <c r="C133" s="169" t="s">
        <v>51</v>
      </c>
      <c r="D133" s="161">
        <v>6</v>
      </c>
      <c r="E133" s="165">
        <v>5.75</v>
      </c>
      <c r="F133" s="165">
        <v>5.75</v>
      </c>
      <c r="G133" s="161" t="s">
        <v>0</v>
      </c>
      <c r="H133" s="98"/>
    </row>
    <row r="134" spans="1:8" x14ac:dyDescent="0.35">
      <c r="A134" s="169" t="s">
        <v>6</v>
      </c>
      <c r="B134" s="169" t="s">
        <v>311</v>
      </c>
      <c r="C134" s="169" t="s">
        <v>51</v>
      </c>
      <c r="D134" s="161">
        <v>19</v>
      </c>
      <c r="E134" s="165">
        <v>5.7894736842105265</v>
      </c>
      <c r="F134" s="165">
        <v>5.5789473684210522</v>
      </c>
      <c r="G134" s="161" t="s">
        <v>0</v>
      </c>
      <c r="H134" s="98"/>
    </row>
    <row r="135" spans="1:8" x14ac:dyDescent="0.35">
      <c r="A135" s="168" t="s">
        <v>11</v>
      </c>
      <c r="B135" s="168" t="s">
        <v>133</v>
      </c>
      <c r="C135" s="169" t="s">
        <v>26</v>
      </c>
      <c r="D135" s="161">
        <v>30</v>
      </c>
      <c r="E135" s="165">
        <v>6.25</v>
      </c>
      <c r="F135" s="165">
        <v>6.4</v>
      </c>
      <c r="G135" s="161" t="s">
        <v>0</v>
      </c>
      <c r="H135" s="98"/>
    </row>
    <row r="136" spans="1:8" x14ac:dyDescent="0.35">
      <c r="A136" s="168" t="s">
        <v>11</v>
      </c>
      <c r="B136" s="168" t="s">
        <v>160</v>
      </c>
      <c r="C136" s="169" t="s">
        <v>26</v>
      </c>
      <c r="D136" s="161">
        <v>16</v>
      </c>
      <c r="E136" s="165">
        <v>5.9375</v>
      </c>
      <c r="F136" s="165">
        <v>6.09375</v>
      </c>
      <c r="G136" s="161" t="s">
        <v>0</v>
      </c>
      <c r="H136" s="98"/>
    </row>
    <row r="137" spans="1:8" x14ac:dyDescent="0.35">
      <c r="A137" s="168" t="s">
        <v>11</v>
      </c>
      <c r="B137" s="168" t="s">
        <v>42</v>
      </c>
      <c r="C137" s="169" t="s">
        <v>26</v>
      </c>
      <c r="D137" s="161">
        <v>31</v>
      </c>
      <c r="E137" s="165">
        <v>5.935483870967742</v>
      </c>
      <c r="F137" s="165">
        <v>6.17741935483871</v>
      </c>
      <c r="G137" s="161" t="s">
        <v>0</v>
      </c>
      <c r="H137" s="98"/>
    </row>
    <row r="138" spans="1:8" x14ac:dyDescent="0.35">
      <c r="A138" s="168" t="s">
        <v>11</v>
      </c>
      <c r="B138" s="168" t="s">
        <v>168</v>
      </c>
      <c r="C138" s="169" t="s">
        <v>22</v>
      </c>
      <c r="D138" s="161">
        <v>28</v>
      </c>
      <c r="E138" s="165">
        <v>6.0178571428571432</v>
      </c>
      <c r="F138" s="165">
        <v>5.9642857142857144</v>
      </c>
      <c r="G138" s="161" t="s">
        <v>0</v>
      </c>
      <c r="H138" s="98"/>
    </row>
    <row r="139" spans="1:8" x14ac:dyDescent="0.35">
      <c r="A139" s="168" t="s">
        <v>11</v>
      </c>
      <c r="B139" s="168" t="s">
        <v>314</v>
      </c>
      <c r="C139" s="169" t="s">
        <v>22</v>
      </c>
      <c r="D139" s="161">
        <v>28</v>
      </c>
      <c r="E139" s="165">
        <v>5.9285714285714288</v>
      </c>
      <c r="F139" s="165">
        <v>6.125</v>
      </c>
      <c r="G139" s="161" t="s">
        <v>0</v>
      </c>
      <c r="H139" s="98"/>
    </row>
    <row r="140" spans="1:8" x14ac:dyDescent="0.35">
      <c r="A140" s="168" t="s">
        <v>11</v>
      </c>
      <c r="B140" s="168" t="s">
        <v>201</v>
      </c>
      <c r="C140" s="169" t="s">
        <v>22</v>
      </c>
      <c r="D140" s="161">
        <v>24</v>
      </c>
      <c r="E140" s="165">
        <v>5.645833333333333</v>
      </c>
      <c r="F140" s="165">
        <v>5.583333333333333</v>
      </c>
      <c r="G140" s="161" t="s">
        <v>0</v>
      </c>
      <c r="H140" s="98"/>
    </row>
    <row r="141" spans="1:8" x14ac:dyDescent="0.35">
      <c r="A141" s="168" t="s">
        <v>11</v>
      </c>
      <c r="B141" s="168" t="s">
        <v>558</v>
      </c>
      <c r="C141" s="169" t="s">
        <v>150</v>
      </c>
      <c r="D141" s="161">
        <v>1</v>
      </c>
      <c r="E141" s="165">
        <v>6</v>
      </c>
      <c r="F141" s="165">
        <v>6</v>
      </c>
      <c r="G141" s="161" t="s">
        <v>0</v>
      </c>
      <c r="H141" s="98"/>
    </row>
    <row r="142" spans="1:8" x14ac:dyDescent="0.35">
      <c r="A142" s="168" t="s">
        <v>11</v>
      </c>
      <c r="B142" s="168" t="s">
        <v>318</v>
      </c>
      <c r="C142" s="169" t="s">
        <v>150</v>
      </c>
      <c r="D142" s="161">
        <v>20</v>
      </c>
      <c r="E142" s="165">
        <v>5.9749999999999996</v>
      </c>
      <c r="F142" s="165">
        <v>5.9</v>
      </c>
      <c r="G142" s="161" t="s">
        <v>0</v>
      </c>
      <c r="H142" s="98"/>
    </row>
    <row r="143" spans="1:8" x14ac:dyDescent="0.35">
      <c r="A143" s="168" t="s">
        <v>11</v>
      </c>
      <c r="B143" s="168" t="s">
        <v>197</v>
      </c>
      <c r="C143" s="169" t="s">
        <v>150</v>
      </c>
      <c r="D143" s="161">
        <v>11</v>
      </c>
      <c r="E143" s="165">
        <v>6.0454545454545459</v>
      </c>
      <c r="F143" s="165">
        <v>6.4545454545454541</v>
      </c>
      <c r="G143" s="161" t="s">
        <v>0</v>
      </c>
      <c r="H143" s="98"/>
    </row>
    <row r="144" spans="1:8" x14ac:dyDescent="0.35">
      <c r="A144" s="168" t="s">
        <v>11</v>
      </c>
      <c r="B144" s="168" t="s">
        <v>157</v>
      </c>
      <c r="C144" s="169" t="s">
        <v>150</v>
      </c>
      <c r="D144" s="161">
        <v>26</v>
      </c>
      <c r="E144" s="165">
        <v>6.0384615384615383</v>
      </c>
      <c r="F144" s="165">
        <v>6.2115384615384617</v>
      </c>
      <c r="G144" s="161" t="s">
        <v>0</v>
      </c>
      <c r="H144" s="98"/>
    </row>
    <row r="145" spans="1:8" x14ac:dyDescent="0.35">
      <c r="A145" s="168" t="s">
        <v>11</v>
      </c>
      <c r="B145" s="168" t="s">
        <v>182</v>
      </c>
      <c r="C145" s="169" t="s">
        <v>150</v>
      </c>
      <c r="D145" s="161">
        <v>32</v>
      </c>
      <c r="E145" s="165">
        <v>6.0625</v>
      </c>
      <c r="F145" s="165">
        <v>6.1875</v>
      </c>
      <c r="G145" s="161" t="s">
        <v>0</v>
      </c>
      <c r="H145" s="98"/>
    </row>
    <row r="146" spans="1:8" x14ac:dyDescent="0.35">
      <c r="A146" s="168" t="s">
        <v>11</v>
      </c>
      <c r="B146" s="168" t="s">
        <v>411</v>
      </c>
      <c r="C146" s="169" t="s">
        <v>150</v>
      </c>
      <c r="D146" s="161">
        <v>4</v>
      </c>
      <c r="E146" s="165">
        <v>5.75</v>
      </c>
      <c r="F146" s="165">
        <v>5.75</v>
      </c>
      <c r="G146" s="161" t="s">
        <v>0</v>
      </c>
      <c r="H146" s="98"/>
    </row>
    <row r="147" spans="1:8" x14ac:dyDescent="0.35">
      <c r="A147" s="168" t="s">
        <v>11</v>
      </c>
      <c r="B147" s="168" t="s">
        <v>447</v>
      </c>
      <c r="C147" s="169" t="s">
        <v>150</v>
      </c>
      <c r="D147" s="161">
        <v>14</v>
      </c>
      <c r="E147" s="165">
        <v>6.0714285714285712</v>
      </c>
      <c r="F147" s="165">
        <v>6.4285714285714288</v>
      </c>
      <c r="G147" s="161" t="s">
        <v>0</v>
      </c>
      <c r="H147" s="98"/>
    </row>
    <row r="148" spans="1:8" x14ac:dyDescent="0.35">
      <c r="A148" s="168" t="s">
        <v>11</v>
      </c>
      <c r="B148" s="168" t="s">
        <v>521</v>
      </c>
      <c r="C148" s="169" t="s">
        <v>150</v>
      </c>
      <c r="D148" s="161">
        <v>18</v>
      </c>
      <c r="E148" s="165">
        <v>5.6944444444444446</v>
      </c>
      <c r="F148" s="165">
        <v>5.7777777777777777</v>
      </c>
      <c r="G148" s="161" t="s">
        <v>0</v>
      </c>
      <c r="H148" s="98"/>
    </row>
    <row r="149" spans="1:8" x14ac:dyDescent="0.35">
      <c r="A149" s="168" t="s">
        <v>11</v>
      </c>
      <c r="B149" s="168" t="s">
        <v>579</v>
      </c>
      <c r="C149" s="169" t="s">
        <v>192</v>
      </c>
      <c r="D149" s="161">
        <v>0</v>
      </c>
      <c r="E149" s="165">
        <v>0</v>
      </c>
      <c r="F149" s="165">
        <v>0</v>
      </c>
      <c r="G149" s="161" t="s">
        <v>0</v>
      </c>
      <c r="H149" s="98"/>
    </row>
    <row r="150" spans="1:8" x14ac:dyDescent="0.35">
      <c r="A150" s="168" t="s">
        <v>11</v>
      </c>
      <c r="B150" s="168" t="s">
        <v>322</v>
      </c>
      <c r="C150" s="169" t="s">
        <v>192</v>
      </c>
      <c r="D150" s="161">
        <v>36</v>
      </c>
      <c r="E150" s="165">
        <v>6.2222222222222223</v>
      </c>
      <c r="F150" s="165">
        <v>6.3611111111111107</v>
      </c>
      <c r="G150" s="161" t="s">
        <v>0</v>
      </c>
      <c r="H150" s="98"/>
    </row>
    <row r="151" spans="1:8" x14ac:dyDescent="0.35">
      <c r="A151" s="168" t="s">
        <v>11</v>
      </c>
      <c r="B151" s="168" t="s">
        <v>262</v>
      </c>
      <c r="C151" s="169" t="s">
        <v>192</v>
      </c>
      <c r="D151" s="161">
        <v>13</v>
      </c>
      <c r="E151" s="165">
        <v>5.8461538461538458</v>
      </c>
      <c r="F151" s="165">
        <v>5.7307692307692308</v>
      </c>
      <c r="G151" s="161" t="s">
        <v>0</v>
      </c>
      <c r="H151" s="98"/>
    </row>
    <row r="152" spans="1:8" x14ac:dyDescent="0.35">
      <c r="A152" s="168" t="s">
        <v>11</v>
      </c>
      <c r="B152" s="168" t="s">
        <v>340</v>
      </c>
      <c r="C152" s="169" t="s">
        <v>239</v>
      </c>
      <c r="D152" s="161">
        <v>27</v>
      </c>
      <c r="E152" s="165">
        <v>5.8518518518518521</v>
      </c>
      <c r="F152" s="165">
        <v>5.7592592592592595</v>
      </c>
      <c r="G152" s="161" t="s">
        <v>0</v>
      </c>
      <c r="H152" s="98"/>
    </row>
    <row r="153" spans="1:8" x14ac:dyDescent="0.35">
      <c r="A153" s="168" t="s">
        <v>11</v>
      </c>
      <c r="B153" s="168" t="s">
        <v>413</v>
      </c>
      <c r="C153" s="169" t="s">
        <v>239</v>
      </c>
      <c r="D153" s="161">
        <v>5</v>
      </c>
      <c r="E153" s="165">
        <v>5.9</v>
      </c>
      <c r="F153" s="165">
        <v>5.8</v>
      </c>
      <c r="G153" s="161" t="s">
        <v>0</v>
      </c>
      <c r="H153" s="98"/>
    </row>
    <row r="154" spans="1:8" x14ac:dyDescent="0.35">
      <c r="A154" s="168" t="s">
        <v>11</v>
      </c>
      <c r="B154" s="168" t="s">
        <v>323</v>
      </c>
      <c r="C154" s="169" t="s">
        <v>239</v>
      </c>
      <c r="D154" s="161">
        <v>28</v>
      </c>
      <c r="E154" s="165">
        <v>5.7857142857142856</v>
      </c>
      <c r="F154" s="165">
        <v>5.6964285714285712</v>
      </c>
      <c r="G154" s="161" t="s">
        <v>0</v>
      </c>
      <c r="H154" s="98"/>
    </row>
    <row r="155" spans="1:8" x14ac:dyDescent="0.35">
      <c r="A155" s="168" t="s">
        <v>11</v>
      </c>
      <c r="B155" s="168" t="s">
        <v>625</v>
      </c>
      <c r="C155" s="169" t="s">
        <v>239</v>
      </c>
      <c r="D155" s="161">
        <v>0</v>
      </c>
      <c r="E155" s="165">
        <v>0</v>
      </c>
      <c r="F155" s="165">
        <v>0</v>
      </c>
      <c r="G155" s="161" t="s">
        <v>0</v>
      </c>
      <c r="H155" s="98"/>
    </row>
    <row r="156" spans="1:8" x14ac:dyDescent="0.35">
      <c r="A156" s="168" t="s">
        <v>11</v>
      </c>
      <c r="B156" s="168" t="s">
        <v>324</v>
      </c>
      <c r="C156" s="169" t="s">
        <v>239</v>
      </c>
      <c r="D156" s="161">
        <v>21</v>
      </c>
      <c r="E156" s="165">
        <v>5.6904761904761907</v>
      </c>
      <c r="F156" s="165">
        <v>5.7142857142857144</v>
      </c>
      <c r="G156" s="161" t="s">
        <v>0</v>
      </c>
      <c r="H156" s="98"/>
    </row>
    <row r="157" spans="1:8" x14ac:dyDescent="0.35">
      <c r="A157" s="168" t="s">
        <v>11</v>
      </c>
      <c r="B157" s="168" t="s">
        <v>184</v>
      </c>
      <c r="C157" s="169" t="s">
        <v>239</v>
      </c>
      <c r="D157" s="161">
        <v>25</v>
      </c>
      <c r="E157" s="165">
        <v>5.9</v>
      </c>
      <c r="F157" s="165">
        <v>5.86</v>
      </c>
      <c r="G157" s="161" t="s">
        <v>0</v>
      </c>
      <c r="H157" s="98"/>
    </row>
    <row r="158" spans="1:8" x14ac:dyDescent="0.35">
      <c r="A158" s="168" t="s">
        <v>11</v>
      </c>
      <c r="B158" s="168" t="s">
        <v>330</v>
      </c>
      <c r="C158" s="169" t="s">
        <v>239</v>
      </c>
      <c r="D158" s="161">
        <v>21</v>
      </c>
      <c r="E158" s="165">
        <v>6.0952380952380949</v>
      </c>
      <c r="F158" s="165">
        <v>6.4285714285714288</v>
      </c>
      <c r="G158" s="161" t="s">
        <v>0</v>
      </c>
      <c r="H158" s="98"/>
    </row>
    <row r="159" spans="1:8" x14ac:dyDescent="0.35">
      <c r="A159" s="168" t="s">
        <v>11</v>
      </c>
      <c r="B159" s="168" t="s">
        <v>207</v>
      </c>
      <c r="C159" s="169" t="s">
        <v>239</v>
      </c>
      <c r="D159" s="161">
        <v>29</v>
      </c>
      <c r="E159" s="165">
        <v>5.7586206896551726</v>
      </c>
      <c r="F159" s="165">
        <v>5.7413793103448274</v>
      </c>
      <c r="G159" s="161" t="s">
        <v>0</v>
      </c>
      <c r="H159" s="98"/>
    </row>
    <row r="160" spans="1:8" x14ac:dyDescent="0.35">
      <c r="A160" s="168" t="s">
        <v>11</v>
      </c>
      <c r="B160" s="168" t="s">
        <v>211</v>
      </c>
      <c r="C160" s="169" t="s">
        <v>9</v>
      </c>
      <c r="D160" s="161">
        <v>18</v>
      </c>
      <c r="E160" s="165">
        <v>5.9722222222222223</v>
      </c>
      <c r="F160" s="165">
        <v>6.25</v>
      </c>
      <c r="G160" s="161" t="s">
        <v>0</v>
      </c>
      <c r="H160" s="98"/>
    </row>
    <row r="161" spans="1:8" x14ac:dyDescent="0.35">
      <c r="A161" s="168" t="s">
        <v>11</v>
      </c>
      <c r="B161" s="168" t="s">
        <v>180</v>
      </c>
      <c r="C161" s="169" t="s">
        <v>9</v>
      </c>
      <c r="D161" s="161">
        <v>12</v>
      </c>
      <c r="E161" s="165">
        <v>5.875</v>
      </c>
      <c r="F161" s="165">
        <v>5.833333333333333</v>
      </c>
      <c r="G161" s="161" t="s">
        <v>0</v>
      </c>
      <c r="H161" s="98"/>
    </row>
    <row r="162" spans="1:8" x14ac:dyDescent="0.35">
      <c r="A162" s="168" t="s">
        <v>11</v>
      </c>
      <c r="B162" s="168" t="s">
        <v>169</v>
      </c>
      <c r="C162" s="169" t="s">
        <v>9</v>
      </c>
      <c r="D162" s="161">
        <v>32</v>
      </c>
      <c r="E162" s="165">
        <v>5.875</v>
      </c>
      <c r="F162" s="165">
        <v>6.25</v>
      </c>
      <c r="G162" s="161" t="s">
        <v>0</v>
      </c>
      <c r="H162" s="98"/>
    </row>
    <row r="163" spans="1:8" x14ac:dyDescent="0.35">
      <c r="A163" s="168" t="s">
        <v>11</v>
      </c>
      <c r="B163" s="168" t="s">
        <v>570</v>
      </c>
      <c r="C163" s="169" t="s">
        <v>9</v>
      </c>
      <c r="D163" s="161">
        <v>15</v>
      </c>
      <c r="E163" s="165">
        <v>5.9</v>
      </c>
      <c r="F163" s="165">
        <v>6.0666666666666664</v>
      </c>
      <c r="G163" s="161" t="s">
        <v>0</v>
      </c>
      <c r="H163" s="98"/>
    </row>
    <row r="164" spans="1:8" x14ac:dyDescent="0.35">
      <c r="A164" s="168" t="s">
        <v>11</v>
      </c>
      <c r="B164" s="168" t="s">
        <v>327</v>
      </c>
      <c r="C164" s="169" t="s">
        <v>9</v>
      </c>
      <c r="D164" s="161">
        <v>30</v>
      </c>
      <c r="E164" s="165">
        <v>5.8</v>
      </c>
      <c r="F164" s="165">
        <v>6.0666666666666664</v>
      </c>
      <c r="G164" s="161" t="s">
        <v>0</v>
      </c>
      <c r="H164" s="98"/>
    </row>
    <row r="165" spans="1:8" x14ac:dyDescent="0.35">
      <c r="A165" s="168" t="s">
        <v>11</v>
      </c>
      <c r="B165" s="168" t="s">
        <v>415</v>
      </c>
      <c r="C165" s="169" t="s">
        <v>9</v>
      </c>
      <c r="D165" s="161">
        <v>1</v>
      </c>
      <c r="E165" s="165">
        <v>5.5</v>
      </c>
      <c r="F165" s="165">
        <v>5.5</v>
      </c>
      <c r="G165" s="161" t="s">
        <v>0</v>
      </c>
      <c r="H165" s="98"/>
    </row>
    <row r="166" spans="1:8" x14ac:dyDescent="0.35">
      <c r="A166" s="168" t="s">
        <v>11</v>
      </c>
      <c r="B166" s="168" t="s">
        <v>580</v>
      </c>
      <c r="C166" s="169" t="s">
        <v>151</v>
      </c>
      <c r="D166" s="161">
        <v>9</v>
      </c>
      <c r="E166" s="165">
        <v>5.7222222222222223</v>
      </c>
      <c r="F166" s="165">
        <v>5.666666666666667</v>
      </c>
      <c r="G166" s="161" t="s">
        <v>0</v>
      </c>
      <c r="H166" s="98"/>
    </row>
    <row r="167" spans="1:8" x14ac:dyDescent="0.35">
      <c r="A167" s="168" t="s">
        <v>11</v>
      </c>
      <c r="B167" s="168" t="s">
        <v>626</v>
      </c>
      <c r="C167" s="169" t="s">
        <v>151</v>
      </c>
      <c r="D167" s="161">
        <v>0</v>
      </c>
      <c r="E167" s="165">
        <v>0</v>
      </c>
      <c r="F167" s="165">
        <v>0</v>
      </c>
      <c r="G167" s="161" t="s">
        <v>0</v>
      </c>
      <c r="H167" s="98"/>
    </row>
    <row r="168" spans="1:8" x14ac:dyDescent="0.35">
      <c r="A168" s="168" t="s">
        <v>11</v>
      </c>
      <c r="B168" s="168" t="s">
        <v>475</v>
      </c>
      <c r="C168" s="169" t="s">
        <v>151</v>
      </c>
      <c r="D168" s="161">
        <v>10</v>
      </c>
      <c r="E168" s="165">
        <v>5.7</v>
      </c>
      <c r="F168" s="165">
        <v>5.6</v>
      </c>
      <c r="G168" s="161" t="s">
        <v>0</v>
      </c>
      <c r="H168" s="98"/>
    </row>
    <row r="169" spans="1:8" x14ac:dyDescent="0.35">
      <c r="A169" s="168" t="s">
        <v>11</v>
      </c>
      <c r="B169" s="168" t="s">
        <v>531</v>
      </c>
      <c r="C169" s="169" t="s">
        <v>151</v>
      </c>
      <c r="D169" s="161">
        <v>5</v>
      </c>
      <c r="E169" s="165">
        <v>5.0999999999999996</v>
      </c>
      <c r="F169" s="165">
        <v>4.5</v>
      </c>
      <c r="G169" s="161" t="s">
        <v>0</v>
      </c>
      <c r="H169" s="98"/>
    </row>
    <row r="170" spans="1:8" x14ac:dyDescent="0.35">
      <c r="A170" s="168" t="s">
        <v>11</v>
      </c>
      <c r="B170" s="168" t="s">
        <v>627</v>
      </c>
      <c r="C170" s="169" t="s">
        <v>151</v>
      </c>
      <c r="D170" s="161">
        <v>1</v>
      </c>
      <c r="E170" s="165">
        <v>6</v>
      </c>
      <c r="F170" s="165">
        <v>6</v>
      </c>
      <c r="G170" s="161" t="s">
        <v>0</v>
      </c>
      <c r="H170" s="98"/>
    </row>
    <row r="171" spans="1:8" x14ac:dyDescent="0.35">
      <c r="A171" s="168" t="s">
        <v>11</v>
      </c>
      <c r="B171" s="168" t="s">
        <v>628</v>
      </c>
      <c r="C171" s="169" t="s">
        <v>151</v>
      </c>
      <c r="D171" s="161">
        <v>0</v>
      </c>
      <c r="E171" s="165">
        <v>0</v>
      </c>
      <c r="F171" s="165">
        <v>0</v>
      </c>
      <c r="G171" s="161" t="s">
        <v>0</v>
      </c>
      <c r="H171" s="98"/>
    </row>
    <row r="172" spans="1:8" x14ac:dyDescent="0.35">
      <c r="A172" s="168" t="s">
        <v>11</v>
      </c>
      <c r="B172" s="168" t="s">
        <v>230</v>
      </c>
      <c r="C172" s="169" t="s">
        <v>151</v>
      </c>
      <c r="D172" s="161">
        <v>21</v>
      </c>
      <c r="E172" s="165">
        <v>5.9761904761904763</v>
      </c>
      <c r="F172" s="165">
        <v>5.8571428571428568</v>
      </c>
      <c r="G172" s="161" t="s">
        <v>0</v>
      </c>
      <c r="H172" s="98"/>
    </row>
    <row r="173" spans="1:8" x14ac:dyDescent="0.35">
      <c r="A173" s="168" t="s">
        <v>11</v>
      </c>
      <c r="B173" s="168" t="s">
        <v>522</v>
      </c>
      <c r="C173" s="169" t="s">
        <v>151</v>
      </c>
      <c r="D173" s="161">
        <v>2</v>
      </c>
      <c r="E173" s="165">
        <v>5.75</v>
      </c>
      <c r="F173" s="165">
        <v>5.75</v>
      </c>
      <c r="G173" s="161" t="s">
        <v>0</v>
      </c>
      <c r="H173" s="98"/>
    </row>
    <row r="174" spans="1:8" x14ac:dyDescent="0.35">
      <c r="A174" s="168" t="s">
        <v>11</v>
      </c>
      <c r="B174" s="168" t="s">
        <v>490</v>
      </c>
      <c r="C174" s="169" t="s">
        <v>7</v>
      </c>
      <c r="D174" s="161">
        <v>10</v>
      </c>
      <c r="E174" s="165">
        <v>6.15</v>
      </c>
      <c r="F174" s="165">
        <v>6.45</v>
      </c>
      <c r="G174" s="161" t="s">
        <v>0</v>
      </c>
      <c r="H174" s="98"/>
    </row>
    <row r="175" spans="1:8" x14ac:dyDescent="0.35">
      <c r="A175" s="168" t="s">
        <v>11</v>
      </c>
      <c r="B175" s="168" t="s">
        <v>629</v>
      </c>
      <c r="C175" s="169" t="s">
        <v>7</v>
      </c>
      <c r="D175" s="161">
        <v>1</v>
      </c>
      <c r="E175" s="165">
        <v>6.5</v>
      </c>
      <c r="F175" s="165">
        <v>6.5</v>
      </c>
      <c r="G175" s="161" t="s">
        <v>0</v>
      </c>
      <c r="H175" s="98"/>
    </row>
    <row r="176" spans="1:8" x14ac:dyDescent="0.35">
      <c r="A176" s="168" t="s">
        <v>11</v>
      </c>
      <c r="B176" s="168" t="s">
        <v>464</v>
      </c>
      <c r="C176" s="169" t="s">
        <v>20</v>
      </c>
      <c r="D176" s="161">
        <v>4</v>
      </c>
      <c r="E176" s="165">
        <v>6.125</v>
      </c>
      <c r="F176" s="165">
        <v>6.875</v>
      </c>
      <c r="G176" s="161" t="s">
        <v>0</v>
      </c>
      <c r="H176" s="98"/>
    </row>
    <row r="177" spans="1:8" x14ac:dyDescent="0.35">
      <c r="A177" s="168" t="s">
        <v>11</v>
      </c>
      <c r="B177" s="168" t="s">
        <v>214</v>
      </c>
      <c r="C177" s="169" t="s">
        <v>20</v>
      </c>
      <c r="D177" s="161">
        <v>30</v>
      </c>
      <c r="E177" s="165">
        <v>6.2833333333333332</v>
      </c>
      <c r="F177" s="165">
        <v>6.5333333333333332</v>
      </c>
      <c r="G177" s="161" t="s">
        <v>0</v>
      </c>
      <c r="H177" s="98"/>
    </row>
    <row r="178" spans="1:8" x14ac:dyDescent="0.35">
      <c r="A178" s="168" t="s">
        <v>11</v>
      </c>
      <c r="B178" s="168" t="s">
        <v>417</v>
      </c>
      <c r="C178" s="169" t="s">
        <v>20</v>
      </c>
      <c r="D178" s="161">
        <v>10</v>
      </c>
      <c r="E178" s="165">
        <v>6.2</v>
      </c>
      <c r="F178" s="165">
        <v>7.1</v>
      </c>
      <c r="G178" s="161" t="s">
        <v>0</v>
      </c>
      <c r="H178" s="98"/>
    </row>
    <row r="179" spans="1:8" x14ac:dyDescent="0.35">
      <c r="A179" s="168" t="s">
        <v>11</v>
      </c>
      <c r="B179" s="168" t="s">
        <v>155</v>
      </c>
      <c r="C179" s="169" t="s">
        <v>20</v>
      </c>
      <c r="D179" s="161">
        <v>34</v>
      </c>
      <c r="E179" s="165">
        <v>6.132352941176471</v>
      </c>
      <c r="F179" s="165">
        <v>6.5</v>
      </c>
      <c r="G179" s="161" t="s">
        <v>0</v>
      </c>
      <c r="H179" s="98"/>
    </row>
    <row r="180" spans="1:8" x14ac:dyDescent="0.35">
      <c r="A180" s="168" t="s">
        <v>11</v>
      </c>
      <c r="B180" s="168" t="s">
        <v>181</v>
      </c>
      <c r="C180" s="169" t="s">
        <v>20</v>
      </c>
      <c r="D180" s="161">
        <v>15</v>
      </c>
      <c r="E180" s="165">
        <v>5.9666666666666668</v>
      </c>
      <c r="F180" s="165">
        <v>6.1333333333333337</v>
      </c>
      <c r="G180" s="161" t="s">
        <v>0</v>
      </c>
      <c r="H180" s="98"/>
    </row>
    <row r="181" spans="1:8" x14ac:dyDescent="0.35">
      <c r="A181" s="168" t="s">
        <v>11</v>
      </c>
      <c r="B181" s="168" t="s">
        <v>199</v>
      </c>
      <c r="C181" s="169" t="s">
        <v>20</v>
      </c>
      <c r="D181" s="161">
        <v>34</v>
      </c>
      <c r="E181" s="165">
        <v>6.1029411764705879</v>
      </c>
      <c r="F181" s="165">
        <v>6.3382352941176467</v>
      </c>
      <c r="G181" s="161" t="s">
        <v>0</v>
      </c>
      <c r="H181" s="98"/>
    </row>
    <row r="182" spans="1:8" x14ac:dyDescent="0.35">
      <c r="A182" s="168" t="s">
        <v>11</v>
      </c>
      <c r="B182" s="168" t="s">
        <v>333</v>
      </c>
      <c r="C182" s="169" t="s">
        <v>10</v>
      </c>
      <c r="D182" s="161">
        <v>23</v>
      </c>
      <c r="E182" s="165">
        <v>6.0869565217391308</v>
      </c>
      <c r="F182" s="165">
        <v>6.3043478260869561</v>
      </c>
      <c r="G182" s="161" t="s">
        <v>0</v>
      </c>
      <c r="H182" s="98"/>
    </row>
    <row r="183" spans="1:8" x14ac:dyDescent="0.35">
      <c r="A183" s="168" t="s">
        <v>11</v>
      </c>
      <c r="B183" s="170" t="s">
        <v>334</v>
      </c>
      <c r="C183" s="169" t="s">
        <v>10</v>
      </c>
      <c r="D183" s="161">
        <v>11</v>
      </c>
      <c r="E183" s="165">
        <v>5.7727272727272725</v>
      </c>
      <c r="F183" s="165">
        <v>5.6363636363636367</v>
      </c>
      <c r="G183" s="161" t="s">
        <v>0</v>
      </c>
      <c r="H183" s="98"/>
    </row>
    <row r="184" spans="1:8" x14ac:dyDescent="0.35">
      <c r="A184" s="168" t="s">
        <v>11</v>
      </c>
      <c r="B184" s="168" t="s">
        <v>335</v>
      </c>
      <c r="C184" s="169" t="s">
        <v>10</v>
      </c>
      <c r="D184" s="161">
        <v>21</v>
      </c>
      <c r="E184" s="165">
        <v>5.6904761904761907</v>
      </c>
      <c r="F184" s="165">
        <v>5.833333333333333</v>
      </c>
      <c r="G184" s="161" t="s">
        <v>0</v>
      </c>
      <c r="H184" s="98"/>
    </row>
    <row r="185" spans="1:8" x14ac:dyDescent="0.35">
      <c r="A185" s="168" t="s">
        <v>11</v>
      </c>
      <c r="B185" s="168" t="s">
        <v>72</v>
      </c>
      <c r="C185" s="169" t="s">
        <v>10</v>
      </c>
      <c r="D185" s="161">
        <v>18</v>
      </c>
      <c r="E185" s="165">
        <v>5.9444444444444446</v>
      </c>
      <c r="F185" s="165">
        <v>6.25</v>
      </c>
      <c r="G185" s="161" t="s">
        <v>0</v>
      </c>
      <c r="H185" s="98"/>
    </row>
    <row r="186" spans="1:8" x14ac:dyDescent="0.35">
      <c r="A186" s="168" t="s">
        <v>11</v>
      </c>
      <c r="B186" s="168" t="s">
        <v>581</v>
      </c>
      <c r="C186" s="169" t="s">
        <v>10</v>
      </c>
      <c r="D186" s="161">
        <v>0</v>
      </c>
      <c r="E186" s="165">
        <v>0</v>
      </c>
      <c r="F186" s="165">
        <v>0</v>
      </c>
      <c r="G186" s="161" t="s">
        <v>0</v>
      </c>
      <c r="H186" s="98"/>
    </row>
    <row r="187" spans="1:8" x14ac:dyDescent="0.35">
      <c r="A187" s="168" t="s">
        <v>11</v>
      </c>
      <c r="B187" s="168" t="s">
        <v>69</v>
      </c>
      <c r="C187" s="169" t="s">
        <v>10</v>
      </c>
      <c r="D187" s="161">
        <v>11</v>
      </c>
      <c r="E187" s="165">
        <v>5.7272727272727275</v>
      </c>
      <c r="F187" s="165">
        <v>5.5909090909090908</v>
      </c>
      <c r="G187" s="161" t="s">
        <v>0</v>
      </c>
      <c r="H187" s="98"/>
    </row>
    <row r="188" spans="1:8" x14ac:dyDescent="0.35">
      <c r="A188" s="169" t="s">
        <v>11</v>
      </c>
      <c r="B188" s="169" t="s">
        <v>553</v>
      </c>
      <c r="C188" s="169" t="s">
        <v>10</v>
      </c>
      <c r="D188" s="161">
        <v>17</v>
      </c>
      <c r="E188" s="165">
        <v>6.0588235294117645</v>
      </c>
      <c r="F188" s="165">
        <v>6.4411764705882355</v>
      </c>
      <c r="G188" s="161" t="s">
        <v>0</v>
      </c>
      <c r="H188" s="98"/>
    </row>
    <row r="189" spans="1:8" x14ac:dyDescent="0.35">
      <c r="A189" s="168" t="s">
        <v>11</v>
      </c>
      <c r="B189" s="168" t="s">
        <v>336</v>
      </c>
      <c r="C189" s="169" t="s">
        <v>134</v>
      </c>
      <c r="D189" s="161">
        <v>12</v>
      </c>
      <c r="E189" s="165">
        <v>6.166666666666667</v>
      </c>
      <c r="F189" s="165">
        <v>6.666666666666667</v>
      </c>
      <c r="G189" s="161" t="s">
        <v>0</v>
      </c>
      <c r="H189" s="98"/>
    </row>
    <row r="190" spans="1:8" x14ac:dyDescent="0.35">
      <c r="A190" s="168" t="s">
        <v>11</v>
      </c>
      <c r="B190" s="168" t="s">
        <v>337</v>
      </c>
      <c r="C190" s="169" t="s">
        <v>134</v>
      </c>
      <c r="D190" s="161">
        <v>33</v>
      </c>
      <c r="E190" s="165">
        <v>6.0454545454545459</v>
      </c>
      <c r="F190" s="165">
        <v>6.2575757575757578</v>
      </c>
      <c r="G190" s="161" t="s">
        <v>0</v>
      </c>
      <c r="H190" s="98"/>
    </row>
    <row r="191" spans="1:8" x14ac:dyDescent="0.35">
      <c r="A191" s="168" t="s">
        <v>11</v>
      </c>
      <c r="B191" s="168" t="s">
        <v>563</v>
      </c>
      <c r="C191" s="169" t="s">
        <v>134</v>
      </c>
      <c r="D191" s="161">
        <v>2</v>
      </c>
      <c r="E191" s="165">
        <v>5.5</v>
      </c>
      <c r="F191" s="165">
        <v>5.5</v>
      </c>
      <c r="G191" s="161" t="s">
        <v>0</v>
      </c>
      <c r="H191" s="98"/>
    </row>
    <row r="192" spans="1:8" x14ac:dyDescent="0.35">
      <c r="A192" s="168" t="s">
        <v>11</v>
      </c>
      <c r="B192" s="168" t="s">
        <v>554</v>
      </c>
      <c r="C192" s="169" t="s">
        <v>134</v>
      </c>
      <c r="D192" s="161">
        <v>17</v>
      </c>
      <c r="E192" s="165">
        <v>5.9705882352941178</v>
      </c>
      <c r="F192" s="165">
        <v>6.3235294117647056</v>
      </c>
      <c r="G192" s="161" t="s">
        <v>0</v>
      </c>
      <c r="H192" s="98"/>
    </row>
    <row r="193" spans="1:8" x14ac:dyDescent="0.35">
      <c r="A193" s="168" t="s">
        <v>11</v>
      </c>
      <c r="B193" s="168" t="s">
        <v>546</v>
      </c>
      <c r="C193" s="169" t="s">
        <v>134</v>
      </c>
      <c r="D193" s="161">
        <v>1</v>
      </c>
      <c r="E193" s="165">
        <v>5.5</v>
      </c>
      <c r="F193" s="165">
        <v>5.5</v>
      </c>
      <c r="G193" s="161" t="s">
        <v>0</v>
      </c>
      <c r="H193" s="98"/>
    </row>
    <row r="194" spans="1:8" x14ac:dyDescent="0.35">
      <c r="A194" s="168" t="s">
        <v>11</v>
      </c>
      <c r="B194" s="168" t="s">
        <v>231</v>
      </c>
      <c r="C194" s="169" t="s">
        <v>134</v>
      </c>
      <c r="D194" s="161">
        <v>4</v>
      </c>
      <c r="E194" s="165">
        <v>5.625</v>
      </c>
      <c r="F194" s="165">
        <v>5.625</v>
      </c>
      <c r="G194" s="161" t="s">
        <v>0</v>
      </c>
      <c r="H194" s="98"/>
    </row>
    <row r="195" spans="1:8" x14ac:dyDescent="0.35">
      <c r="A195" s="168" t="s">
        <v>11</v>
      </c>
      <c r="B195" s="168" t="s">
        <v>338</v>
      </c>
      <c r="C195" s="169" t="s">
        <v>134</v>
      </c>
      <c r="D195" s="161">
        <v>0</v>
      </c>
      <c r="E195" s="165">
        <v>0</v>
      </c>
      <c r="F195" s="165">
        <v>0</v>
      </c>
      <c r="G195" s="161" t="s">
        <v>0</v>
      </c>
      <c r="H195" s="98"/>
    </row>
    <row r="196" spans="1:8" x14ac:dyDescent="0.35">
      <c r="A196" s="168" t="s">
        <v>11</v>
      </c>
      <c r="B196" s="168" t="s">
        <v>559</v>
      </c>
      <c r="C196" s="169" t="s">
        <v>134</v>
      </c>
      <c r="D196" s="161">
        <v>13</v>
      </c>
      <c r="E196" s="165">
        <v>5.6923076923076925</v>
      </c>
      <c r="F196" s="165">
        <v>5.6538461538461542</v>
      </c>
      <c r="G196" s="161" t="s">
        <v>0</v>
      </c>
      <c r="H196" s="98"/>
    </row>
    <row r="197" spans="1:8" x14ac:dyDescent="0.35">
      <c r="A197" s="168" t="s">
        <v>11</v>
      </c>
      <c r="B197" s="168" t="s">
        <v>339</v>
      </c>
      <c r="C197" s="169" t="s">
        <v>134</v>
      </c>
      <c r="D197" s="161">
        <v>37</v>
      </c>
      <c r="E197" s="165">
        <v>5.9054054054054053</v>
      </c>
      <c r="F197" s="165">
        <v>5.8513513513513518</v>
      </c>
      <c r="G197" s="161" t="s">
        <v>0</v>
      </c>
      <c r="H197" s="98"/>
    </row>
    <row r="198" spans="1:8" x14ac:dyDescent="0.35">
      <c r="A198" s="168" t="s">
        <v>11</v>
      </c>
      <c r="B198" s="168" t="s">
        <v>491</v>
      </c>
      <c r="C198" s="169" t="s">
        <v>134</v>
      </c>
      <c r="D198" s="161">
        <v>4</v>
      </c>
      <c r="E198" s="165">
        <v>5.75</v>
      </c>
      <c r="F198" s="165">
        <v>5.75</v>
      </c>
      <c r="G198" s="161" t="s">
        <v>0</v>
      </c>
      <c r="H198" s="98"/>
    </row>
    <row r="199" spans="1:8" x14ac:dyDescent="0.35">
      <c r="A199" s="168" t="s">
        <v>11</v>
      </c>
      <c r="B199" s="168" t="s">
        <v>342</v>
      </c>
      <c r="C199" s="169" t="s">
        <v>4</v>
      </c>
      <c r="D199" s="161">
        <v>21</v>
      </c>
      <c r="E199" s="165">
        <v>6.0952380952380949</v>
      </c>
      <c r="F199" s="165">
        <v>6.4761904761904763</v>
      </c>
      <c r="G199" s="161" t="s">
        <v>0</v>
      </c>
      <c r="H199" s="98"/>
    </row>
    <row r="200" spans="1:8" x14ac:dyDescent="0.35">
      <c r="A200" s="168" t="s">
        <v>11</v>
      </c>
      <c r="B200" s="168" t="s">
        <v>156</v>
      </c>
      <c r="C200" s="169" t="s">
        <v>4</v>
      </c>
      <c r="D200" s="161">
        <v>27</v>
      </c>
      <c r="E200" s="165">
        <v>6.1481481481481479</v>
      </c>
      <c r="F200" s="165">
        <v>6.9259259259259256</v>
      </c>
      <c r="G200" s="161" t="s">
        <v>0</v>
      </c>
      <c r="H200" s="98"/>
    </row>
    <row r="201" spans="1:8" x14ac:dyDescent="0.35">
      <c r="A201" s="168" t="s">
        <v>11</v>
      </c>
      <c r="B201" s="168" t="s">
        <v>524</v>
      </c>
      <c r="C201" s="169" t="s">
        <v>4</v>
      </c>
      <c r="D201" s="161">
        <v>29</v>
      </c>
      <c r="E201" s="165">
        <v>6.3275862068965516</v>
      </c>
      <c r="F201" s="165">
        <v>6.8448275862068968</v>
      </c>
      <c r="G201" s="161" t="s">
        <v>0</v>
      </c>
      <c r="H201" s="98"/>
    </row>
    <row r="202" spans="1:8" x14ac:dyDescent="0.35">
      <c r="A202" s="168" t="s">
        <v>11</v>
      </c>
      <c r="B202" s="168" t="s">
        <v>348</v>
      </c>
      <c r="C202" s="169" t="s">
        <v>4</v>
      </c>
      <c r="D202" s="161">
        <v>35</v>
      </c>
      <c r="E202" s="165">
        <v>6.1428571428571432</v>
      </c>
      <c r="F202" s="165">
        <v>6.3285714285714283</v>
      </c>
      <c r="G202" s="161" t="s">
        <v>0</v>
      </c>
      <c r="H202" s="98"/>
    </row>
    <row r="203" spans="1:8" x14ac:dyDescent="0.35">
      <c r="A203" s="168" t="s">
        <v>11</v>
      </c>
      <c r="B203" s="168" t="s">
        <v>132</v>
      </c>
      <c r="C203" s="169" t="s">
        <v>21</v>
      </c>
      <c r="D203" s="161">
        <v>18</v>
      </c>
      <c r="E203" s="165">
        <v>6.166666666666667</v>
      </c>
      <c r="F203" s="165">
        <v>6.8055555555555554</v>
      </c>
      <c r="G203" s="161" t="s">
        <v>0</v>
      </c>
      <c r="H203" s="98"/>
    </row>
    <row r="204" spans="1:8" x14ac:dyDescent="0.35">
      <c r="A204" s="168" t="s">
        <v>11</v>
      </c>
      <c r="B204" s="168" t="s">
        <v>419</v>
      </c>
      <c r="C204" s="169" t="s">
        <v>21</v>
      </c>
      <c r="D204" s="161">
        <v>17</v>
      </c>
      <c r="E204" s="165">
        <v>6.2647058823529411</v>
      </c>
      <c r="F204" s="165">
        <v>7.117647058823529</v>
      </c>
      <c r="G204" s="161" t="s">
        <v>0</v>
      </c>
      <c r="H204" s="98"/>
    </row>
    <row r="205" spans="1:8" x14ac:dyDescent="0.35">
      <c r="A205" s="168" t="s">
        <v>11</v>
      </c>
      <c r="B205" s="168" t="s">
        <v>512</v>
      </c>
      <c r="C205" s="169" t="s">
        <v>21</v>
      </c>
      <c r="D205" s="161">
        <v>28</v>
      </c>
      <c r="E205" s="165">
        <v>5.8035714285714288</v>
      </c>
      <c r="F205" s="165">
        <v>5.8571428571428568</v>
      </c>
      <c r="G205" s="161" t="s">
        <v>0</v>
      </c>
      <c r="H205" s="98"/>
    </row>
    <row r="206" spans="1:8" x14ac:dyDescent="0.35">
      <c r="A206" s="168" t="s">
        <v>11</v>
      </c>
      <c r="B206" s="168" t="s">
        <v>343</v>
      </c>
      <c r="C206" s="169" t="s">
        <v>21</v>
      </c>
      <c r="D206" s="161">
        <v>13</v>
      </c>
      <c r="E206" s="165">
        <v>6.0769230769230766</v>
      </c>
      <c r="F206" s="165">
        <v>6.2692307692307692</v>
      </c>
      <c r="G206" s="161" t="s">
        <v>0</v>
      </c>
      <c r="H206" s="98"/>
    </row>
    <row r="207" spans="1:8" x14ac:dyDescent="0.35">
      <c r="A207" s="168" t="s">
        <v>11</v>
      </c>
      <c r="B207" s="168" t="s">
        <v>344</v>
      </c>
      <c r="C207" s="169" t="s">
        <v>21</v>
      </c>
      <c r="D207" s="161">
        <v>31</v>
      </c>
      <c r="E207" s="165">
        <v>6.0483870967741939</v>
      </c>
      <c r="F207" s="165">
        <v>6.096774193548387</v>
      </c>
      <c r="G207" s="161" t="s">
        <v>0</v>
      </c>
      <c r="H207" s="98"/>
    </row>
    <row r="208" spans="1:8" x14ac:dyDescent="0.35">
      <c r="A208" s="168" t="s">
        <v>11</v>
      </c>
      <c r="B208" s="168" t="s">
        <v>534</v>
      </c>
      <c r="C208" s="169" t="s">
        <v>193</v>
      </c>
      <c r="D208" s="161">
        <v>1</v>
      </c>
      <c r="E208" s="165">
        <v>6</v>
      </c>
      <c r="F208" s="165">
        <v>6</v>
      </c>
      <c r="G208" s="161" t="s">
        <v>0</v>
      </c>
      <c r="H208" s="98"/>
    </row>
    <row r="209" spans="1:8" x14ac:dyDescent="0.35">
      <c r="A209" s="168" t="s">
        <v>11</v>
      </c>
      <c r="B209" s="168" t="s">
        <v>345</v>
      </c>
      <c r="C209" s="169" t="s">
        <v>193</v>
      </c>
      <c r="D209" s="161">
        <v>22</v>
      </c>
      <c r="E209" s="165">
        <v>5.7954545454545459</v>
      </c>
      <c r="F209" s="165">
        <v>5.75</v>
      </c>
      <c r="G209" s="161" t="s">
        <v>0</v>
      </c>
      <c r="H209" s="98"/>
    </row>
    <row r="210" spans="1:8" x14ac:dyDescent="0.35">
      <c r="A210" s="168" t="s">
        <v>11</v>
      </c>
      <c r="B210" s="168" t="s">
        <v>477</v>
      </c>
      <c r="C210" s="169" t="s">
        <v>193</v>
      </c>
      <c r="D210" s="161">
        <v>36</v>
      </c>
      <c r="E210" s="165">
        <v>6.0138888888888893</v>
      </c>
      <c r="F210" s="165">
        <v>6.0277777777777777</v>
      </c>
      <c r="G210" s="161" t="s">
        <v>0</v>
      </c>
      <c r="H210" s="98"/>
    </row>
    <row r="211" spans="1:8" x14ac:dyDescent="0.35">
      <c r="A211" s="168" t="s">
        <v>11</v>
      </c>
      <c r="B211" s="168" t="s">
        <v>503</v>
      </c>
      <c r="C211" s="169" t="s">
        <v>193</v>
      </c>
      <c r="D211" s="161">
        <v>23</v>
      </c>
      <c r="E211" s="165">
        <v>5.8913043478260869</v>
      </c>
      <c r="F211" s="165">
        <v>5.8478260869565215</v>
      </c>
      <c r="G211" s="161" t="s">
        <v>0</v>
      </c>
      <c r="H211" s="98"/>
    </row>
    <row r="212" spans="1:8" x14ac:dyDescent="0.35">
      <c r="A212" s="168" t="s">
        <v>11</v>
      </c>
      <c r="B212" s="168" t="s">
        <v>478</v>
      </c>
      <c r="C212" s="169" t="s">
        <v>193</v>
      </c>
      <c r="D212" s="161">
        <v>21</v>
      </c>
      <c r="E212" s="165">
        <v>5.7857142857142856</v>
      </c>
      <c r="F212" s="165">
        <v>5.8095238095238093</v>
      </c>
      <c r="G212" s="161" t="s">
        <v>0</v>
      </c>
      <c r="H212" s="98"/>
    </row>
    <row r="213" spans="1:8" x14ac:dyDescent="0.35">
      <c r="A213" s="168" t="s">
        <v>11</v>
      </c>
      <c r="B213" s="168" t="s">
        <v>479</v>
      </c>
      <c r="C213" s="169" t="s">
        <v>193</v>
      </c>
      <c r="D213" s="161">
        <v>30</v>
      </c>
      <c r="E213" s="165">
        <v>5.85</v>
      </c>
      <c r="F213" s="165">
        <v>5.916666666666667</v>
      </c>
      <c r="G213" s="161" t="s">
        <v>0</v>
      </c>
      <c r="H213" s="98"/>
    </row>
    <row r="214" spans="1:8" x14ac:dyDescent="0.35">
      <c r="A214" s="168" t="s">
        <v>11</v>
      </c>
      <c r="B214" s="168" t="s">
        <v>630</v>
      </c>
      <c r="C214" s="169" t="s">
        <v>245</v>
      </c>
      <c r="D214" s="161">
        <v>0</v>
      </c>
      <c r="E214" s="165">
        <v>0</v>
      </c>
      <c r="F214" s="165">
        <v>0</v>
      </c>
      <c r="G214" s="161" t="s">
        <v>0</v>
      </c>
      <c r="H214" s="98"/>
    </row>
    <row r="215" spans="1:8" x14ac:dyDescent="0.35">
      <c r="A215" s="168" t="s">
        <v>11</v>
      </c>
      <c r="B215" s="168" t="s">
        <v>420</v>
      </c>
      <c r="C215" s="169" t="s">
        <v>245</v>
      </c>
      <c r="D215" s="161">
        <v>15</v>
      </c>
      <c r="E215" s="165">
        <v>5.5666666666666664</v>
      </c>
      <c r="F215" s="165">
        <v>5.5</v>
      </c>
      <c r="G215" s="161" t="s">
        <v>0</v>
      </c>
      <c r="H215" s="98"/>
    </row>
    <row r="216" spans="1:8" x14ac:dyDescent="0.35">
      <c r="A216" s="168" t="s">
        <v>11</v>
      </c>
      <c r="B216" s="168" t="s">
        <v>584</v>
      </c>
      <c r="C216" s="169" t="s">
        <v>245</v>
      </c>
      <c r="D216" s="161">
        <v>3</v>
      </c>
      <c r="E216" s="165">
        <v>5.833333333333333</v>
      </c>
      <c r="F216" s="165">
        <v>5.833333333333333</v>
      </c>
      <c r="G216" s="161" t="s">
        <v>0</v>
      </c>
      <c r="H216" s="98"/>
    </row>
    <row r="217" spans="1:8" x14ac:dyDescent="0.35">
      <c r="A217" s="168" t="s">
        <v>11</v>
      </c>
      <c r="B217" s="168" t="s">
        <v>525</v>
      </c>
      <c r="C217" s="169" t="s">
        <v>245</v>
      </c>
      <c r="D217" s="161">
        <v>4</v>
      </c>
      <c r="E217" s="165">
        <v>5.875</v>
      </c>
      <c r="F217" s="165">
        <v>6.625</v>
      </c>
      <c r="G217" s="161" t="s">
        <v>0</v>
      </c>
      <c r="H217" s="98"/>
    </row>
    <row r="218" spans="1:8" x14ac:dyDescent="0.35">
      <c r="A218" s="168" t="s">
        <v>11</v>
      </c>
      <c r="B218" s="168" t="s">
        <v>571</v>
      </c>
      <c r="C218" s="169" t="s">
        <v>245</v>
      </c>
      <c r="D218" s="161">
        <v>11</v>
      </c>
      <c r="E218" s="165">
        <v>5.5454545454545459</v>
      </c>
      <c r="F218" s="165">
        <v>5.7272727272727275</v>
      </c>
      <c r="G218" s="161" t="s">
        <v>0</v>
      </c>
      <c r="H218" s="98"/>
    </row>
    <row r="219" spans="1:8" x14ac:dyDescent="0.35">
      <c r="A219" s="168" t="s">
        <v>11</v>
      </c>
      <c r="B219" s="168" t="s">
        <v>480</v>
      </c>
      <c r="C219" s="169" t="s">
        <v>245</v>
      </c>
      <c r="D219" s="161">
        <v>20</v>
      </c>
      <c r="E219" s="165">
        <v>5.875</v>
      </c>
      <c r="F219" s="165">
        <v>5.7</v>
      </c>
      <c r="G219" s="161" t="s">
        <v>0</v>
      </c>
      <c r="H219" s="98"/>
    </row>
    <row r="220" spans="1:8" x14ac:dyDescent="0.35">
      <c r="A220" s="168" t="s">
        <v>11</v>
      </c>
      <c r="B220" s="168" t="s">
        <v>481</v>
      </c>
      <c r="C220" s="169" t="s">
        <v>245</v>
      </c>
      <c r="D220" s="161">
        <v>22</v>
      </c>
      <c r="E220" s="165">
        <v>5.7727272727272725</v>
      </c>
      <c r="F220" s="165">
        <v>5.7045454545454541</v>
      </c>
      <c r="G220" s="161" t="s">
        <v>0</v>
      </c>
      <c r="H220" s="98"/>
    </row>
    <row r="221" spans="1:8" x14ac:dyDescent="0.35">
      <c r="A221" s="168" t="s">
        <v>11</v>
      </c>
      <c r="B221" s="168" t="s">
        <v>498</v>
      </c>
      <c r="C221" s="169" t="s">
        <v>245</v>
      </c>
      <c r="D221" s="161">
        <v>1</v>
      </c>
      <c r="E221" s="165">
        <v>5.5</v>
      </c>
      <c r="F221" s="165">
        <v>5.5</v>
      </c>
      <c r="G221" s="161" t="s">
        <v>0</v>
      </c>
      <c r="H221" s="98"/>
    </row>
    <row r="222" spans="1:8" x14ac:dyDescent="0.35">
      <c r="A222" s="168" t="s">
        <v>11</v>
      </c>
      <c r="B222" s="168" t="s">
        <v>422</v>
      </c>
      <c r="C222" s="169" t="s">
        <v>245</v>
      </c>
      <c r="D222" s="161">
        <v>14</v>
      </c>
      <c r="E222" s="165">
        <v>5.7857142857142856</v>
      </c>
      <c r="F222" s="165">
        <v>5.6428571428571432</v>
      </c>
      <c r="G222" s="161" t="s">
        <v>0</v>
      </c>
      <c r="H222" s="98"/>
    </row>
    <row r="223" spans="1:8" x14ac:dyDescent="0.35">
      <c r="A223" s="168" t="s">
        <v>11</v>
      </c>
      <c r="B223" s="168" t="s">
        <v>63</v>
      </c>
      <c r="C223" s="169" t="s">
        <v>5</v>
      </c>
      <c r="D223" s="161">
        <v>18</v>
      </c>
      <c r="E223" s="165">
        <v>6.1388888888888893</v>
      </c>
      <c r="F223" s="165">
        <v>6.2222222222222223</v>
      </c>
      <c r="G223" s="161" t="s">
        <v>0</v>
      </c>
      <c r="H223" s="98"/>
    </row>
    <row r="224" spans="1:8" x14ac:dyDescent="0.35">
      <c r="A224" s="168" t="s">
        <v>11</v>
      </c>
      <c r="B224" s="168" t="s">
        <v>208</v>
      </c>
      <c r="C224" s="169" t="s">
        <v>5</v>
      </c>
      <c r="D224" s="161">
        <v>22</v>
      </c>
      <c r="E224" s="165">
        <v>6.0909090909090908</v>
      </c>
      <c r="F224" s="165">
        <v>6.2954545454545459</v>
      </c>
      <c r="G224" s="161" t="s">
        <v>0</v>
      </c>
      <c r="H224" s="98"/>
    </row>
    <row r="225" spans="1:8" x14ac:dyDescent="0.35">
      <c r="A225" s="168" t="s">
        <v>11</v>
      </c>
      <c r="B225" s="168" t="s">
        <v>550</v>
      </c>
      <c r="C225" s="169" t="s">
        <v>5</v>
      </c>
      <c r="D225" s="161">
        <v>0</v>
      </c>
      <c r="E225" s="165">
        <v>0</v>
      </c>
      <c r="F225" s="165">
        <v>0</v>
      </c>
      <c r="G225" s="161" t="s">
        <v>0</v>
      </c>
      <c r="H225" s="98"/>
    </row>
    <row r="226" spans="1:8" x14ac:dyDescent="0.35">
      <c r="A226" s="168" t="s">
        <v>11</v>
      </c>
      <c r="B226" s="168" t="s">
        <v>331</v>
      </c>
      <c r="C226" s="169" t="s">
        <v>5</v>
      </c>
      <c r="D226" s="161">
        <v>7</v>
      </c>
      <c r="E226" s="165">
        <v>5.8571428571428568</v>
      </c>
      <c r="F226" s="165">
        <v>5.8571428571428568</v>
      </c>
      <c r="G226" s="161" t="s">
        <v>0</v>
      </c>
      <c r="H226" s="98"/>
    </row>
    <row r="227" spans="1:8" x14ac:dyDescent="0.35">
      <c r="A227" s="169" t="s">
        <v>11</v>
      </c>
      <c r="B227" s="169" t="s">
        <v>586</v>
      </c>
      <c r="C227" s="169" t="s">
        <v>247</v>
      </c>
      <c r="D227" s="161">
        <v>3</v>
      </c>
      <c r="E227" s="165">
        <v>6.166666666666667</v>
      </c>
      <c r="F227" s="165">
        <v>6.166666666666667</v>
      </c>
      <c r="G227" s="161" t="s">
        <v>0</v>
      </c>
      <c r="H227" s="98"/>
    </row>
    <row r="228" spans="1:8" x14ac:dyDescent="0.35">
      <c r="A228" s="168" t="s">
        <v>11</v>
      </c>
      <c r="B228" s="168" t="s">
        <v>424</v>
      </c>
      <c r="C228" s="169" t="s">
        <v>247</v>
      </c>
      <c r="D228" s="161">
        <v>2</v>
      </c>
      <c r="E228" s="165">
        <v>5.75</v>
      </c>
      <c r="F228" s="165">
        <v>5.75</v>
      </c>
      <c r="G228" s="161" t="s">
        <v>0</v>
      </c>
      <c r="H228" s="98"/>
    </row>
    <row r="229" spans="1:8" x14ac:dyDescent="0.35">
      <c r="A229" s="168" t="s">
        <v>11</v>
      </c>
      <c r="B229" s="168" t="s">
        <v>321</v>
      </c>
      <c r="C229" s="169" t="s">
        <v>247</v>
      </c>
      <c r="D229" s="161">
        <v>24</v>
      </c>
      <c r="E229" s="165">
        <v>5.916666666666667</v>
      </c>
      <c r="F229" s="165">
        <v>6.104166666666667</v>
      </c>
      <c r="G229" s="161" t="s">
        <v>0</v>
      </c>
      <c r="H229" s="98"/>
    </row>
    <row r="230" spans="1:8" x14ac:dyDescent="0.35">
      <c r="A230" s="168" t="s">
        <v>11</v>
      </c>
      <c r="B230" s="168" t="s">
        <v>616</v>
      </c>
      <c r="C230" s="169" t="s">
        <v>247</v>
      </c>
      <c r="D230" s="161">
        <v>0</v>
      </c>
      <c r="E230" s="165">
        <v>0</v>
      </c>
      <c r="F230" s="165">
        <v>0</v>
      </c>
      <c r="G230" s="161" t="s">
        <v>0</v>
      </c>
      <c r="H230" s="98"/>
    </row>
    <row r="231" spans="1:8" x14ac:dyDescent="0.35">
      <c r="A231" s="168" t="s">
        <v>11</v>
      </c>
      <c r="B231" s="168" t="s">
        <v>425</v>
      </c>
      <c r="C231" s="169" t="s">
        <v>247</v>
      </c>
      <c r="D231" s="161">
        <v>5</v>
      </c>
      <c r="E231" s="165">
        <v>6</v>
      </c>
      <c r="F231" s="165">
        <v>6.5</v>
      </c>
      <c r="G231" s="161" t="s">
        <v>0</v>
      </c>
      <c r="H231" s="98"/>
    </row>
    <row r="232" spans="1:8" x14ac:dyDescent="0.35">
      <c r="A232" s="168" t="s">
        <v>11</v>
      </c>
      <c r="B232" s="168" t="s">
        <v>427</v>
      </c>
      <c r="C232" s="169" t="s">
        <v>247</v>
      </c>
      <c r="D232" s="161">
        <v>21</v>
      </c>
      <c r="E232" s="165">
        <v>5.9285714285714288</v>
      </c>
      <c r="F232" s="165">
        <v>5.8571428571428568</v>
      </c>
      <c r="G232" s="161" t="s">
        <v>0</v>
      </c>
      <c r="H232" s="98"/>
    </row>
    <row r="233" spans="1:8" x14ac:dyDescent="0.35">
      <c r="A233" s="168" t="s">
        <v>11</v>
      </c>
      <c r="B233" s="168" t="s">
        <v>492</v>
      </c>
      <c r="C233" s="169" t="s">
        <v>247</v>
      </c>
      <c r="D233" s="161">
        <v>14</v>
      </c>
      <c r="E233" s="165">
        <v>5.6428571428571432</v>
      </c>
      <c r="F233" s="165">
        <v>5.5714285714285712</v>
      </c>
      <c r="G233" s="161" t="s">
        <v>0</v>
      </c>
      <c r="H233" s="98"/>
    </row>
    <row r="234" spans="1:8" x14ac:dyDescent="0.35">
      <c r="A234" s="168" t="s">
        <v>11</v>
      </c>
      <c r="B234" s="168" t="s">
        <v>217</v>
      </c>
      <c r="C234" s="169" t="s">
        <v>27</v>
      </c>
      <c r="D234" s="161">
        <v>9</v>
      </c>
      <c r="E234" s="165">
        <v>5.7777777777777777</v>
      </c>
      <c r="F234" s="165">
        <v>5.7222222222222223</v>
      </c>
      <c r="G234" s="161" t="s">
        <v>0</v>
      </c>
      <c r="H234" s="98"/>
    </row>
    <row r="235" spans="1:8" x14ac:dyDescent="0.35">
      <c r="A235" s="168" t="s">
        <v>11</v>
      </c>
      <c r="B235" s="168" t="s">
        <v>350</v>
      </c>
      <c r="C235" s="169" t="s">
        <v>27</v>
      </c>
      <c r="D235" s="161">
        <v>8</v>
      </c>
      <c r="E235" s="165">
        <v>6</v>
      </c>
      <c r="F235" s="165">
        <v>5.875</v>
      </c>
      <c r="G235" s="161" t="s">
        <v>0</v>
      </c>
      <c r="H235" s="98"/>
    </row>
    <row r="236" spans="1:8" x14ac:dyDescent="0.35">
      <c r="A236" s="168" t="s">
        <v>11</v>
      </c>
      <c r="B236" s="168" t="s">
        <v>483</v>
      </c>
      <c r="C236" s="169" t="s">
        <v>27</v>
      </c>
      <c r="D236" s="161">
        <v>17</v>
      </c>
      <c r="E236" s="165">
        <v>5.8235294117647056</v>
      </c>
      <c r="F236" s="165">
        <v>5.882352941176471</v>
      </c>
      <c r="G236" s="161" t="s">
        <v>0</v>
      </c>
      <c r="H236" s="98"/>
    </row>
    <row r="237" spans="1:8" x14ac:dyDescent="0.35">
      <c r="A237" s="168" t="s">
        <v>11</v>
      </c>
      <c r="B237" s="168" t="s">
        <v>351</v>
      </c>
      <c r="C237" s="169" t="s">
        <v>27</v>
      </c>
      <c r="D237" s="161">
        <v>17</v>
      </c>
      <c r="E237" s="165">
        <v>5.6470588235294121</v>
      </c>
      <c r="F237" s="165">
        <v>5.5882352941176467</v>
      </c>
      <c r="G237" s="161" t="s">
        <v>0</v>
      </c>
      <c r="H237" s="98"/>
    </row>
    <row r="238" spans="1:8" x14ac:dyDescent="0.35">
      <c r="A238" s="168" t="s">
        <v>11</v>
      </c>
      <c r="B238" s="170" t="s">
        <v>161</v>
      </c>
      <c r="C238" s="169" t="s">
        <v>27</v>
      </c>
      <c r="D238" s="161">
        <v>37</v>
      </c>
      <c r="E238" s="165">
        <v>6.0270270270270272</v>
      </c>
      <c r="F238" s="165">
        <v>6.5810810810810807</v>
      </c>
      <c r="G238" s="161" t="s">
        <v>0</v>
      </c>
      <c r="H238" s="98"/>
    </row>
    <row r="239" spans="1:8" x14ac:dyDescent="0.35">
      <c r="A239" s="168" t="s">
        <v>11</v>
      </c>
      <c r="B239" s="168" t="s">
        <v>617</v>
      </c>
      <c r="C239" s="169" t="s">
        <v>8</v>
      </c>
      <c r="D239" s="161">
        <v>0</v>
      </c>
      <c r="E239" s="165">
        <v>0</v>
      </c>
      <c r="F239" s="165">
        <v>0</v>
      </c>
      <c r="G239" s="161" t="s">
        <v>0</v>
      </c>
      <c r="H239" s="98"/>
    </row>
    <row r="240" spans="1:8" x14ac:dyDescent="0.35">
      <c r="A240" s="168" t="s">
        <v>11</v>
      </c>
      <c r="B240" s="168" t="s">
        <v>210</v>
      </c>
      <c r="C240" s="169" t="s">
        <v>8</v>
      </c>
      <c r="D240" s="161">
        <v>31</v>
      </c>
      <c r="E240" s="165">
        <v>6.0483870967741939</v>
      </c>
      <c r="F240" s="165">
        <v>6.5161290322580649</v>
      </c>
      <c r="G240" s="161" t="s">
        <v>0</v>
      </c>
      <c r="H240" s="98"/>
    </row>
    <row r="241" spans="1:8" x14ac:dyDescent="0.35">
      <c r="A241" s="168" t="s">
        <v>11</v>
      </c>
      <c r="B241" s="168" t="s">
        <v>454</v>
      </c>
      <c r="C241" s="169" t="s">
        <v>8</v>
      </c>
      <c r="D241" s="161">
        <v>30</v>
      </c>
      <c r="E241" s="165">
        <v>5.8833333333333337</v>
      </c>
      <c r="F241" s="165">
        <v>5.95</v>
      </c>
      <c r="G241" s="161" t="s">
        <v>0</v>
      </c>
      <c r="H241" s="98"/>
    </row>
    <row r="242" spans="1:8" x14ac:dyDescent="0.35">
      <c r="A242" s="168" t="s">
        <v>11</v>
      </c>
      <c r="B242" s="168" t="s">
        <v>354</v>
      </c>
      <c r="C242" s="169" t="s">
        <v>8</v>
      </c>
      <c r="D242" s="161">
        <v>10</v>
      </c>
      <c r="E242" s="165">
        <v>5.75</v>
      </c>
      <c r="F242" s="165">
        <v>5.7</v>
      </c>
      <c r="G242" s="161" t="s">
        <v>0</v>
      </c>
      <c r="H242" s="98"/>
    </row>
    <row r="243" spans="1:8" x14ac:dyDescent="0.35">
      <c r="A243" s="168" t="s">
        <v>11</v>
      </c>
      <c r="B243" s="168" t="s">
        <v>539</v>
      </c>
      <c r="C243" s="169" t="s">
        <v>51</v>
      </c>
      <c r="D243" s="161">
        <v>22</v>
      </c>
      <c r="E243" s="165">
        <v>5.8636363636363633</v>
      </c>
      <c r="F243" s="165">
        <v>5.7954545454545459</v>
      </c>
      <c r="G243" s="161" t="s">
        <v>0</v>
      </c>
      <c r="H243" s="98"/>
    </row>
    <row r="244" spans="1:8" x14ac:dyDescent="0.35">
      <c r="A244" s="168" t="s">
        <v>11</v>
      </c>
      <c r="B244" s="168" t="s">
        <v>505</v>
      </c>
      <c r="C244" s="169" t="s">
        <v>51</v>
      </c>
      <c r="D244" s="161">
        <v>14</v>
      </c>
      <c r="E244" s="165">
        <v>5.7142857142857144</v>
      </c>
      <c r="F244" s="165">
        <v>5.5</v>
      </c>
      <c r="G244" s="161" t="s">
        <v>0</v>
      </c>
      <c r="H244" s="98"/>
    </row>
    <row r="245" spans="1:8" x14ac:dyDescent="0.35">
      <c r="A245" s="168" t="s">
        <v>11</v>
      </c>
      <c r="B245" s="168" t="s">
        <v>540</v>
      </c>
      <c r="C245" s="169" t="s">
        <v>51</v>
      </c>
      <c r="D245" s="161">
        <v>29</v>
      </c>
      <c r="E245" s="165">
        <v>5.9137931034482758</v>
      </c>
      <c r="F245" s="165">
        <v>5.8620689655172411</v>
      </c>
      <c r="G245" s="161" t="s">
        <v>0</v>
      </c>
      <c r="H245" s="98"/>
    </row>
    <row r="246" spans="1:8" x14ac:dyDescent="0.35">
      <c r="A246" s="168" t="s">
        <v>11</v>
      </c>
      <c r="B246" s="168" t="s">
        <v>357</v>
      </c>
      <c r="C246" s="169" t="s">
        <v>51</v>
      </c>
      <c r="D246" s="161">
        <v>17</v>
      </c>
      <c r="E246" s="165">
        <v>5.7352941176470589</v>
      </c>
      <c r="F246" s="165">
        <v>5.8529411764705879</v>
      </c>
      <c r="G246" s="161" t="s">
        <v>0</v>
      </c>
      <c r="H246" s="98"/>
    </row>
    <row r="247" spans="1:8" x14ac:dyDescent="0.35">
      <c r="A247" s="168" t="s">
        <v>11</v>
      </c>
      <c r="B247" s="168" t="s">
        <v>138</v>
      </c>
      <c r="C247" s="169" t="s">
        <v>51</v>
      </c>
      <c r="D247" s="161">
        <v>10</v>
      </c>
      <c r="E247" s="165">
        <v>5.75</v>
      </c>
      <c r="F247" s="165">
        <v>5.65</v>
      </c>
      <c r="G247" s="161" t="s">
        <v>0</v>
      </c>
      <c r="H247" s="98"/>
    </row>
    <row r="248" spans="1:8" x14ac:dyDescent="0.35">
      <c r="A248" s="168" t="s">
        <v>11</v>
      </c>
      <c r="B248" s="168" t="s">
        <v>358</v>
      </c>
      <c r="C248" s="169" t="s">
        <v>51</v>
      </c>
      <c r="D248" s="161">
        <v>16</v>
      </c>
      <c r="E248" s="165">
        <v>5.6875</v>
      </c>
      <c r="F248" s="165">
        <v>5.65625</v>
      </c>
      <c r="G248" s="161" t="s">
        <v>0</v>
      </c>
      <c r="H248" s="98"/>
    </row>
    <row r="249" spans="1:8" x14ac:dyDescent="0.35">
      <c r="A249" s="168" t="s">
        <v>11</v>
      </c>
      <c r="B249" s="168" t="s">
        <v>359</v>
      </c>
      <c r="C249" s="169" t="s">
        <v>51</v>
      </c>
      <c r="D249" s="161">
        <v>18</v>
      </c>
      <c r="E249" s="165">
        <v>5.9722222222222223</v>
      </c>
      <c r="F249" s="165">
        <v>6.2222222222222223</v>
      </c>
      <c r="G249" s="161" t="s">
        <v>0</v>
      </c>
      <c r="H249" s="98"/>
    </row>
    <row r="250" spans="1:8" x14ac:dyDescent="0.35">
      <c r="A250" s="168" t="s">
        <v>11</v>
      </c>
      <c r="B250" s="168" t="s">
        <v>360</v>
      </c>
      <c r="C250" s="169" t="s">
        <v>51</v>
      </c>
      <c r="D250" s="161">
        <v>10</v>
      </c>
      <c r="E250" s="165">
        <v>5.75</v>
      </c>
      <c r="F250" s="165">
        <v>5.6</v>
      </c>
      <c r="G250" s="161" t="s">
        <v>0</v>
      </c>
      <c r="H250" s="98"/>
    </row>
    <row r="251" spans="1:8" x14ac:dyDescent="0.35">
      <c r="A251" s="168" t="s">
        <v>12</v>
      </c>
      <c r="B251" s="168" t="s">
        <v>167</v>
      </c>
      <c r="C251" s="169" t="s">
        <v>26</v>
      </c>
      <c r="D251" s="161">
        <v>32</v>
      </c>
      <c r="E251" s="165">
        <v>6.15625</v>
      </c>
      <c r="F251" s="165">
        <v>7.03125</v>
      </c>
      <c r="G251" s="161" t="s">
        <v>0</v>
      </c>
      <c r="H251" s="98"/>
    </row>
    <row r="252" spans="1:8" x14ac:dyDescent="0.35">
      <c r="A252" s="168" t="s">
        <v>12</v>
      </c>
      <c r="B252" s="168" t="s">
        <v>430</v>
      </c>
      <c r="C252" s="169" t="s">
        <v>26</v>
      </c>
      <c r="D252" s="161">
        <v>21</v>
      </c>
      <c r="E252" s="165">
        <v>6</v>
      </c>
      <c r="F252" s="165">
        <v>6.1904761904761907</v>
      </c>
      <c r="G252" s="161" t="s">
        <v>0</v>
      </c>
      <c r="H252" s="98"/>
    </row>
    <row r="253" spans="1:8" x14ac:dyDescent="0.35">
      <c r="A253" s="168" t="s">
        <v>12</v>
      </c>
      <c r="B253" s="168" t="s">
        <v>631</v>
      </c>
      <c r="C253" s="169" t="s">
        <v>26</v>
      </c>
      <c r="D253" s="161">
        <v>0</v>
      </c>
      <c r="E253" s="165">
        <v>0</v>
      </c>
      <c r="F253" s="165">
        <v>0</v>
      </c>
      <c r="G253" s="161" t="s">
        <v>0</v>
      </c>
      <c r="H253" s="98"/>
    </row>
    <row r="254" spans="1:8" x14ac:dyDescent="0.35">
      <c r="A254" s="168" t="s">
        <v>12</v>
      </c>
      <c r="B254" s="168" t="s">
        <v>142</v>
      </c>
      <c r="C254" s="169" t="s">
        <v>22</v>
      </c>
      <c r="D254" s="161">
        <v>24</v>
      </c>
      <c r="E254" s="165">
        <v>5.979166666666667</v>
      </c>
      <c r="F254" s="165">
        <v>6.25</v>
      </c>
      <c r="G254" s="161" t="s">
        <v>0</v>
      </c>
      <c r="H254" s="98"/>
    </row>
    <row r="255" spans="1:8" x14ac:dyDescent="0.35">
      <c r="A255" s="168" t="s">
        <v>12</v>
      </c>
      <c r="B255" s="168" t="s">
        <v>361</v>
      </c>
      <c r="C255" s="169" t="s">
        <v>22</v>
      </c>
      <c r="D255" s="161">
        <v>35</v>
      </c>
      <c r="E255" s="165">
        <v>5.9285714285714288</v>
      </c>
      <c r="F255" s="165">
        <v>6.4857142857142858</v>
      </c>
      <c r="G255" s="161" t="s">
        <v>0</v>
      </c>
      <c r="H255" s="98"/>
    </row>
    <row r="256" spans="1:8" x14ac:dyDescent="0.35">
      <c r="A256" s="168" t="s">
        <v>12</v>
      </c>
      <c r="B256" s="168" t="s">
        <v>218</v>
      </c>
      <c r="C256" s="169" t="s">
        <v>22</v>
      </c>
      <c r="D256" s="161">
        <v>12</v>
      </c>
      <c r="E256" s="165">
        <v>5.833333333333333</v>
      </c>
      <c r="F256" s="165">
        <v>5.791666666666667</v>
      </c>
      <c r="G256" s="161" t="s">
        <v>0</v>
      </c>
      <c r="H256" s="98"/>
    </row>
    <row r="257" spans="1:8" x14ac:dyDescent="0.35">
      <c r="A257" s="169" t="s">
        <v>12</v>
      </c>
      <c r="B257" s="169" t="s">
        <v>587</v>
      </c>
      <c r="C257" s="169" t="s">
        <v>150</v>
      </c>
      <c r="D257" s="161">
        <v>2</v>
      </c>
      <c r="E257" s="165">
        <v>6</v>
      </c>
      <c r="F257" s="165">
        <v>6</v>
      </c>
      <c r="G257" s="161" t="s">
        <v>0</v>
      </c>
      <c r="H257" s="98"/>
    </row>
    <row r="258" spans="1:8" x14ac:dyDescent="0.35">
      <c r="A258" s="168" t="s">
        <v>12</v>
      </c>
      <c r="B258" s="168" t="s">
        <v>595</v>
      </c>
      <c r="C258" s="169" t="s">
        <v>150</v>
      </c>
      <c r="D258" s="161">
        <v>8</v>
      </c>
      <c r="E258" s="165">
        <v>5.9375</v>
      </c>
      <c r="F258" s="165">
        <v>6.625</v>
      </c>
      <c r="G258" s="161" t="s">
        <v>0</v>
      </c>
      <c r="H258" s="98"/>
    </row>
    <row r="259" spans="1:8" x14ac:dyDescent="0.35">
      <c r="A259" s="168" t="s">
        <v>12</v>
      </c>
      <c r="B259" s="168" t="s">
        <v>362</v>
      </c>
      <c r="C259" s="169" t="s">
        <v>150</v>
      </c>
      <c r="D259" s="161">
        <v>6</v>
      </c>
      <c r="E259" s="165">
        <v>6</v>
      </c>
      <c r="F259" s="165">
        <v>6.416666666666667</v>
      </c>
      <c r="G259" s="161" t="s">
        <v>0</v>
      </c>
      <c r="H259" s="98"/>
    </row>
    <row r="260" spans="1:8" x14ac:dyDescent="0.35">
      <c r="A260" s="168" t="s">
        <v>12</v>
      </c>
      <c r="B260" s="168" t="s">
        <v>551</v>
      </c>
      <c r="C260" s="169" t="s">
        <v>150</v>
      </c>
      <c r="D260" s="161">
        <v>4</v>
      </c>
      <c r="E260" s="165">
        <v>6.125</v>
      </c>
      <c r="F260" s="165">
        <v>6.875</v>
      </c>
      <c r="G260" s="161" t="s">
        <v>0</v>
      </c>
      <c r="H260" s="98"/>
    </row>
    <row r="261" spans="1:8" x14ac:dyDescent="0.35">
      <c r="A261" s="168" t="s">
        <v>12</v>
      </c>
      <c r="B261" s="168" t="s">
        <v>432</v>
      </c>
      <c r="C261" s="169" t="s">
        <v>192</v>
      </c>
      <c r="D261" s="161">
        <v>12</v>
      </c>
      <c r="E261" s="165">
        <v>5.958333333333333</v>
      </c>
      <c r="F261" s="165">
        <v>6.541666666666667</v>
      </c>
      <c r="G261" s="161" t="s">
        <v>0</v>
      </c>
      <c r="H261" s="98"/>
    </row>
    <row r="262" spans="1:8" x14ac:dyDescent="0.35">
      <c r="A262" s="168" t="s">
        <v>12</v>
      </c>
      <c r="B262" s="168" t="s">
        <v>363</v>
      </c>
      <c r="C262" s="169" t="s">
        <v>192</v>
      </c>
      <c r="D262" s="161">
        <v>36</v>
      </c>
      <c r="E262" s="165">
        <v>6.1805555555555554</v>
      </c>
      <c r="F262" s="165">
        <v>7.3472222222222223</v>
      </c>
      <c r="G262" s="161" t="s">
        <v>0</v>
      </c>
      <c r="H262" s="98"/>
    </row>
    <row r="263" spans="1:8" x14ac:dyDescent="0.35">
      <c r="A263" s="168" t="s">
        <v>12</v>
      </c>
      <c r="B263" s="168" t="s">
        <v>433</v>
      </c>
      <c r="C263" s="169" t="s">
        <v>192</v>
      </c>
      <c r="D263" s="161">
        <v>14</v>
      </c>
      <c r="E263" s="165">
        <v>5.9642857142857144</v>
      </c>
      <c r="F263" s="165">
        <v>6.1785714285714288</v>
      </c>
      <c r="G263" s="161" t="s">
        <v>0</v>
      </c>
      <c r="H263" s="98"/>
    </row>
    <row r="264" spans="1:8" x14ac:dyDescent="0.35">
      <c r="A264" s="168" t="s">
        <v>12</v>
      </c>
      <c r="B264" s="168" t="s">
        <v>81</v>
      </c>
      <c r="C264" s="169" t="s">
        <v>239</v>
      </c>
      <c r="D264" s="161">
        <v>9</v>
      </c>
      <c r="E264" s="165">
        <v>6</v>
      </c>
      <c r="F264" s="165">
        <v>5.9444444444444446</v>
      </c>
      <c r="G264" s="161" t="s">
        <v>0</v>
      </c>
      <c r="H264" s="98"/>
    </row>
    <row r="265" spans="1:8" x14ac:dyDescent="0.35">
      <c r="A265" s="168" t="s">
        <v>12</v>
      </c>
      <c r="B265" s="168" t="s">
        <v>509</v>
      </c>
      <c r="C265" s="169" t="s">
        <v>239</v>
      </c>
      <c r="D265" s="161">
        <v>5</v>
      </c>
      <c r="E265" s="165">
        <v>5.6</v>
      </c>
      <c r="F265" s="165">
        <v>5.6</v>
      </c>
      <c r="G265" s="161" t="s">
        <v>0</v>
      </c>
      <c r="H265" s="98"/>
    </row>
    <row r="266" spans="1:8" x14ac:dyDescent="0.35">
      <c r="A266" s="168" t="s">
        <v>12</v>
      </c>
      <c r="B266" s="168" t="s">
        <v>435</v>
      </c>
      <c r="C266" s="169" t="s">
        <v>239</v>
      </c>
      <c r="D266" s="161">
        <v>10</v>
      </c>
      <c r="E266" s="165">
        <v>5.9</v>
      </c>
      <c r="F266" s="165">
        <v>6.5</v>
      </c>
      <c r="G266" s="161" t="s">
        <v>0</v>
      </c>
      <c r="H266" s="98"/>
    </row>
    <row r="267" spans="1:8" x14ac:dyDescent="0.35">
      <c r="A267" s="168" t="s">
        <v>12</v>
      </c>
      <c r="B267" s="168" t="s">
        <v>64</v>
      </c>
      <c r="C267" s="169" t="s">
        <v>239</v>
      </c>
      <c r="D267" s="161">
        <v>23</v>
      </c>
      <c r="E267" s="165">
        <v>5.7608695652173916</v>
      </c>
      <c r="F267" s="165">
        <v>5.8478260869565215</v>
      </c>
      <c r="G267" s="161" t="s">
        <v>0</v>
      </c>
      <c r="H267" s="98"/>
    </row>
    <row r="268" spans="1:8" x14ac:dyDescent="0.35">
      <c r="A268" s="168" t="s">
        <v>12</v>
      </c>
      <c r="B268" s="168" t="s">
        <v>618</v>
      </c>
      <c r="C268" s="169" t="s">
        <v>9</v>
      </c>
      <c r="D268" s="161">
        <v>2</v>
      </c>
      <c r="E268" s="165">
        <v>5.75</v>
      </c>
      <c r="F268" s="165">
        <v>5.75</v>
      </c>
      <c r="G268" s="161" t="s">
        <v>0</v>
      </c>
      <c r="H268" s="98"/>
    </row>
    <row r="269" spans="1:8" x14ac:dyDescent="0.35">
      <c r="A269" s="168" t="s">
        <v>12</v>
      </c>
      <c r="B269" s="168" t="s">
        <v>543</v>
      </c>
      <c r="C269" s="169" t="s">
        <v>9</v>
      </c>
      <c r="D269" s="161">
        <v>1</v>
      </c>
      <c r="E269" s="165">
        <v>6</v>
      </c>
      <c r="F269" s="165">
        <v>6</v>
      </c>
      <c r="G269" s="161" t="s">
        <v>0</v>
      </c>
      <c r="H269" s="98"/>
    </row>
    <row r="270" spans="1:8" x14ac:dyDescent="0.35">
      <c r="A270" s="168" t="s">
        <v>12</v>
      </c>
      <c r="B270" s="168" t="s">
        <v>365</v>
      </c>
      <c r="C270" s="169" t="s">
        <v>151</v>
      </c>
      <c r="D270" s="161">
        <v>25</v>
      </c>
      <c r="E270" s="165">
        <v>5.96</v>
      </c>
      <c r="F270" s="165">
        <v>6.28</v>
      </c>
      <c r="G270" s="161" t="s">
        <v>0</v>
      </c>
      <c r="H270" s="98"/>
    </row>
    <row r="271" spans="1:8" x14ac:dyDescent="0.35">
      <c r="A271" s="168" t="s">
        <v>12</v>
      </c>
      <c r="B271" s="168" t="s">
        <v>366</v>
      </c>
      <c r="C271" s="169" t="s">
        <v>151</v>
      </c>
      <c r="D271" s="161">
        <v>28</v>
      </c>
      <c r="E271" s="165">
        <v>5.9642857142857144</v>
      </c>
      <c r="F271" s="165">
        <v>6.3928571428571432</v>
      </c>
      <c r="G271" s="161" t="s">
        <v>0</v>
      </c>
      <c r="H271" s="98"/>
    </row>
    <row r="272" spans="1:8" x14ac:dyDescent="0.35">
      <c r="A272" s="168" t="s">
        <v>12</v>
      </c>
      <c r="B272" s="168" t="s">
        <v>566</v>
      </c>
      <c r="C272" s="169" t="s">
        <v>151</v>
      </c>
      <c r="D272" s="161">
        <v>0</v>
      </c>
      <c r="E272" s="165">
        <v>0</v>
      </c>
      <c r="F272" s="165">
        <v>0</v>
      </c>
      <c r="G272" s="161" t="s">
        <v>0</v>
      </c>
      <c r="H272" s="98"/>
    </row>
    <row r="273" spans="1:8" x14ac:dyDescent="0.35">
      <c r="A273" s="168" t="s">
        <v>12</v>
      </c>
      <c r="B273" s="168" t="s">
        <v>368</v>
      </c>
      <c r="C273" s="169" t="s">
        <v>151</v>
      </c>
      <c r="D273" s="161">
        <v>31</v>
      </c>
      <c r="E273" s="165">
        <v>5.9516129032258061</v>
      </c>
      <c r="F273" s="165">
        <v>6.354838709677419</v>
      </c>
      <c r="G273" s="161" t="s">
        <v>0</v>
      </c>
      <c r="H273" s="98"/>
    </row>
    <row r="274" spans="1:8" x14ac:dyDescent="0.35">
      <c r="A274" s="168" t="s">
        <v>12</v>
      </c>
      <c r="B274" s="168" t="s">
        <v>369</v>
      </c>
      <c r="C274" s="169" t="s">
        <v>7</v>
      </c>
      <c r="D274" s="161">
        <v>30</v>
      </c>
      <c r="E274" s="165">
        <v>6.416666666666667</v>
      </c>
      <c r="F274" s="165">
        <v>8.0500000000000007</v>
      </c>
      <c r="G274" s="161" t="s">
        <v>0</v>
      </c>
      <c r="H274" s="98"/>
    </row>
    <row r="275" spans="1:8" x14ac:dyDescent="0.35">
      <c r="A275" s="168" t="s">
        <v>12</v>
      </c>
      <c r="B275" s="168" t="s">
        <v>548</v>
      </c>
      <c r="C275" s="169" t="s">
        <v>7</v>
      </c>
      <c r="D275" s="161">
        <v>0</v>
      </c>
      <c r="E275" s="165">
        <v>0</v>
      </c>
      <c r="F275" s="165">
        <v>0</v>
      </c>
      <c r="G275" s="161" t="s">
        <v>0</v>
      </c>
      <c r="H275" s="98"/>
    </row>
    <row r="276" spans="1:8" x14ac:dyDescent="0.35">
      <c r="A276" s="168" t="s">
        <v>12</v>
      </c>
      <c r="B276" s="168" t="s">
        <v>619</v>
      </c>
      <c r="C276" s="169" t="s">
        <v>7</v>
      </c>
      <c r="D276" s="161">
        <v>1</v>
      </c>
      <c r="E276" s="165">
        <v>6</v>
      </c>
      <c r="F276" s="165">
        <v>6</v>
      </c>
      <c r="G276" s="161" t="s">
        <v>0</v>
      </c>
      <c r="H276" s="98"/>
    </row>
    <row r="277" spans="1:8" x14ac:dyDescent="0.35">
      <c r="A277" s="168" t="s">
        <v>12</v>
      </c>
      <c r="B277" s="168" t="s">
        <v>588</v>
      </c>
      <c r="C277" s="169" t="s">
        <v>20</v>
      </c>
      <c r="D277" s="161">
        <v>13</v>
      </c>
      <c r="E277" s="165">
        <v>6.1923076923076925</v>
      </c>
      <c r="F277" s="165">
        <v>7.0769230769230766</v>
      </c>
      <c r="G277" s="161" t="s">
        <v>0</v>
      </c>
      <c r="H277" s="98"/>
    </row>
    <row r="278" spans="1:8" x14ac:dyDescent="0.35">
      <c r="A278" s="168" t="s">
        <v>12</v>
      </c>
      <c r="B278" s="168" t="s">
        <v>437</v>
      </c>
      <c r="C278" s="169" t="s">
        <v>20</v>
      </c>
      <c r="D278" s="161">
        <v>30</v>
      </c>
      <c r="E278" s="165">
        <v>5.7666666666666666</v>
      </c>
      <c r="F278" s="165">
        <v>6.2666666666666666</v>
      </c>
      <c r="G278" s="161" t="s">
        <v>0</v>
      </c>
      <c r="H278" s="98"/>
    </row>
    <row r="279" spans="1:8" x14ac:dyDescent="0.35">
      <c r="A279" s="168" t="s">
        <v>12</v>
      </c>
      <c r="B279" s="168" t="s">
        <v>370</v>
      </c>
      <c r="C279" s="169" t="s">
        <v>20</v>
      </c>
      <c r="D279" s="161">
        <v>2</v>
      </c>
      <c r="E279" s="165">
        <v>6</v>
      </c>
      <c r="F279" s="165">
        <v>6</v>
      </c>
      <c r="G279" s="161" t="s">
        <v>0</v>
      </c>
      <c r="H279" s="98"/>
    </row>
    <row r="280" spans="1:8" x14ac:dyDescent="0.35">
      <c r="A280" s="168" t="s">
        <v>12</v>
      </c>
      <c r="B280" s="168" t="s">
        <v>372</v>
      </c>
      <c r="C280" s="169" t="s">
        <v>10</v>
      </c>
      <c r="D280" s="161">
        <v>23</v>
      </c>
      <c r="E280" s="165">
        <v>6.0217391304347823</v>
      </c>
      <c r="F280" s="165">
        <v>6.4130434782608692</v>
      </c>
      <c r="G280" s="161" t="s">
        <v>0</v>
      </c>
      <c r="H280" s="98"/>
    </row>
    <row r="281" spans="1:8" x14ac:dyDescent="0.35">
      <c r="A281" s="168" t="s">
        <v>12</v>
      </c>
      <c r="B281" s="168" t="s">
        <v>555</v>
      </c>
      <c r="C281" s="169" t="s">
        <v>10</v>
      </c>
      <c r="D281" s="161">
        <v>7</v>
      </c>
      <c r="E281" s="165">
        <v>5.6428571428571432</v>
      </c>
      <c r="F281" s="165">
        <v>5.6428571428571432</v>
      </c>
      <c r="G281" s="161" t="s">
        <v>0</v>
      </c>
      <c r="H281" s="98"/>
    </row>
    <row r="282" spans="1:8" x14ac:dyDescent="0.35">
      <c r="A282" s="168" t="s">
        <v>12</v>
      </c>
      <c r="B282" s="168" t="s">
        <v>374</v>
      </c>
      <c r="C282" s="169" t="s">
        <v>134</v>
      </c>
      <c r="D282" s="161">
        <v>32</v>
      </c>
      <c r="E282" s="165">
        <v>6.078125</v>
      </c>
      <c r="F282" s="165">
        <v>6.421875</v>
      </c>
      <c r="G282" s="161" t="s">
        <v>0</v>
      </c>
      <c r="H282" s="98"/>
    </row>
    <row r="283" spans="1:8" x14ac:dyDescent="0.35">
      <c r="A283" s="168" t="s">
        <v>12</v>
      </c>
      <c r="B283" s="168" t="s">
        <v>375</v>
      </c>
      <c r="C283" s="169" t="s">
        <v>134</v>
      </c>
      <c r="D283" s="161">
        <v>17</v>
      </c>
      <c r="E283" s="165">
        <v>5.8235294117647056</v>
      </c>
      <c r="F283" s="165">
        <v>6.0882352941176467</v>
      </c>
      <c r="G283" s="161" t="s">
        <v>0</v>
      </c>
      <c r="H283" s="98"/>
    </row>
    <row r="284" spans="1:8" x14ac:dyDescent="0.35">
      <c r="A284" s="168" t="s">
        <v>12</v>
      </c>
      <c r="B284" s="168" t="s">
        <v>510</v>
      </c>
      <c r="C284" s="169" t="s">
        <v>4</v>
      </c>
      <c r="D284" s="161">
        <v>0</v>
      </c>
      <c r="E284" s="165">
        <v>0</v>
      </c>
      <c r="F284" s="165">
        <v>0</v>
      </c>
      <c r="G284" s="161" t="s">
        <v>0</v>
      </c>
      <c r="H284" s="98"/>
    </row>
    <row r="285" spans="1:8" x14ac:dyDescent="0.35">
      <c r="A285" s="168" t="s">
        <v>12</v>
      </c>
      <c r="B285" s="168" t="s">
        <v>216</v>
      </c>
      <c r="C285" s="169" t="s">
        <v>21</v>
      </c>
      <c r="D285" s="161">
        <v>1</v>
      </c>
      <c r="E285" s="165">
        <v>7</v>
      </c>
      <c r="F285" s="165">
        <v>9.5</v>
      </c>
      <c r="G285" s="161" t="s">
        <v>0</v>
      </c>
      <c r="H285" s="98"/>
    </row>
    <row r="286" spans="1:8" x14ac:dyDescent="0.35">
      <c r="A286" s="169" t="s">
        <v>12</v>
      </c>
      <c r="B286" s="169" t="s">
        <v>376</v>
      </c>
      <c r="C286" s="169" t="s">
        <v>193</v>
      </c>
      <c r="D286" s="161">
        <v>9</v>
      </c>
      <c r="E286" s="165">
        <v>5.9444444444444446</v>
      </c>
      <c r="F286" s="165">
        <v>5.9444444444444446</v>
      </c>
      <c r="G286" s="161" t="s">
        <v>0</v>
      </c>
      <c r="H286" s="98"/>
    </row>
    <row r="287" spans="1:8" x14ac:dyDescent="0.35">
      <c r="A287" s="168" t="s">
        <v>12</v>
      </c>
      <c r="B287" s="168" t="s">
        <v>632</v>
      </c>
      <c r="C287" s="169" t="s">
        <v>193</v>
      </c>
      <c r="D287" s="161">
        <v>1</v>
      </c>
      <c r="E287" s="165">
        <v>6</v>
      </c>
      <c r="F287" s="165">
        <v>6</v>
      </c>
      <c r="G287" s="161" t="s">
        <v>0</v>
      </c>
      <c r="H287" s="98"/>
    </row>
    <row r="288" spans="1:8" x14ac:dyDescent="0.35">
      <c r="A288" s="168" t="s">
        <v>12</v>
      </c>
      <c r="B288" s="168" t="s">
        <v>467</v>
      </c>
      <c r="C288" s="169" t="s">
        <v>193</v>
      </c>
      <c r="D288" s="161">
        <v>0</v>
      </c>
      <c r="E288" s="165">
        <v>0</v>
      </c>
      <c r="F288" s="165">
        <v>0</v>
      </c>
      <c r="G288" s="161" t="s">
        <v>0</v>
      </c>
      <c r="H288" s="98"/>
    </row>
    <row r="289" spans="1:8" x14ac:dyDescent="0.35">
      <c r="A289" s="168" t="s">
        <v>12</v>
      </c>
      <c r="B289" s="168" t="s">
        <v>597</v>
      </c>
      <c r="C289" s="169" t="s">
        <v>193</v>
      </c>
      <c r="D289" s="161">
        <v>2</v>
      </c>
      <c r="E289" s="165">
        <v>6</v>
      </c>
      <c r="F289" s="165">
        <v>6</v>
      </c>
      <c r="G289" s="161" t="s">
        <v>0</v>
      </c>
      <c r="H289" s="98"/>
    </row>
    <row r="290" spans="1:8" x14ac:dyDescent="0.35">
      <c r="A290" s="168" t="s">
        <v>12</v>
      </c>
      <c r="B290" s="168" t="s">
        <v>378</v>
      </c>
      <c r="C290" s="169" t="s">
        <v>193</v>
      </c>
      <c r="D290" s="161">
        <v>37</v>
      </c>
      <c r="E290" s="165">
        <v>5.9864864864864868</v>
      </c>
      <c r="F290" s="165">
        <v>6.6486486486486482</v>
      </c>
      <c r="G290" s="161" t="s">
        <v>0</v>
      </c>
      <c r="H290" s="98"/>
    </row>
    <row r="291" spans="1:8" x14ac:dyDescent="0.35">
      <c r="A291" s="168" t="s">
        <v>12</v>
      </c>
      <c r="B291" s="168" t="s">
        <v>556</v>
      </c>
      <c r="C291" s="169" t="s">
        <v>245</v>
      </c>
      <c r="D291" s="161">
        <v>10</v>
      </c>
      <c r="E291" s="165">
        <v>5.7</v>
      </c>
      <c r="F291" s="165">
        <v>5.9</v>
      </c>
      <c r="G291" s="161" t="s">
        <v>0</v>
      </c>
      <c r="H291" s="98"/>
    </row>
    <row r="292" spans="1:8" x14ac:dyDescent="0.35">
      <c r="A292" s="168" t="s">
        <v>12</v>
      </c>
      <c r="B292" s="168" t="s">
        <v>438</v>
      </c>
      <c r="C292" s="169" t="s">
        <v>245</v>
      </c>
      <c r="D292" s="161">
        <v>27</v>
      </c>
      <c r="E292" s="165">
        <v>5.6481481481481479</v>
      </c>
      <c r="F292" s="165">
        <v>5.833333333333333</v>
      </c>
      <c r="G292" s="161" t="s">
        <v>0</v>
      </c>
      <c r="H292" s="98"/>
    </row>
    <row r="293" spans="1:8" x14ac:dyDescent="0.35">
      <c r="A293" s="168" t="s">
        <v>12</v>
      </c>
      <c r="B293" s="168" t="s">
        <v>590</v>
      </c>
      <c r="C293" s="169" t="s">
        <v>245</v>
      </c>
      <c r="D293" s="161">
        <v>12</v>
      </c>
      <c r="E293" s="165">
        <v>5.583333333333333</v>
      </c>
      <c r="F293" s="165">
        <v>5.583333333333333</v>
      </c>
      <c r="G293" s="161" t="s">
        <v>0</v>
      </c>
      <c r="H293" s="98"/>
    </row>
    <row r="294" spans="1:8" x14ac:dyDescent="0.35">
      <c r="A294" s="168" t="s">
        <v>12</v>
      </c>
      <c r="B294" s="168" t="s">
        <v>545</v>
      </c>
      <c r="C294" s="169" t="s">
        <v>5</v>
      </c>
      <c r="D294" s="161">
        <v>1</v>
      </c>
      <c r="E294" s="165">
        <v>6</v>
      </c>
      <c r="F294" s="165">
        <v>6</v>
      </c>
      <c r="G294" s="161" t="s">
        <v>0</v>
      </c>
      <c r="H294" s="98"/>
    </row>
    <row r="295" spans="1:8" x14ac:dyDescent="0.35">
      <c r="A295" s="168" t="s">
        <v>12</v>
      </c>
      <c r="B295" s="168" t="s">
        <v>209</v>
      </c>
      <c r="C295" s="169" t="s">
        <v>5</v>
      </c>
      <c r="D295" s="161">
        <v>13</v>
      </c>
      <c r="E295" s="165">
        <v>6</v>
      </c>
      <c r="F295" s="165">
        <v>6.6923076923076925</v>
      </c>
      <c r="G295" s="161" t="s">
        <v>0</v>
      </c>
      <c r="H295" s="98"/>
    </row>
    <row r="296" spans="1:8" x14ac:dyDescent="0.35">
      <c r="A296" s="168" t="s">
        <v>12</v>
      </c>
      <c r="B296" s="168" t="s">
        <v>440</v>
      </c>
      <c r="C296" s="169" t="s">
        <v>5</v>
      </c>
      <c r="D296" s="161">
        <v>14</v>
      </c>
      <c r="E296" s="165">
        <v>6.1071428571428568</v>
      </c>
      <c r="F296" s="165">
        <v>6.7142857142857144</v>
      </c>
      <c r="G296" s="161" t="s">
        <v>0</v>
      </c>
      <c r="H296" s="98"/>
    </row>
    <row r="297" spans="1:8" x14ac:dyDescent="0.35">
      <c r="A297" s="168" t="s">
        <v>12</v>
      </c>
      <c r="B297" s="168" t="s">
        <v>443</v>
      </c>
      <c r="C297" s="169" t="s">
        <v>247</v>
      </c>
      <c r="D297" s="161">
        <v>6</v>
      </c>
      <c r="E297" s="165">
        <v>5.583333333333333</v>
      </c>
      <c r="F297" s="165">
        <v>5.5</v>
      </c>
      <c r="G297" s="161" t="s">
        <v>0</v>
      </c>
      <c r="H297" s="98"/>
    </row>
    <row r="298" spans="1:8" x14ac:dyDescent="0.35">
      <c r="A298" s="168" t="s">
        <v>12</v>
      </c>
      <c r="B298" s="168" t="s">
        <v>444</v>
      </c>
      <c r="C298" s="169" t="s">
        <v>27</v>
      </c>
      <c r="D298" s="161">
        <v>11</v>
      </c>
      <c r="E298" s="165">
        <v>5.7727272727272725</v>
      </c>
      <c r="F298" s="165">
        <v>5.6363636363636367</v>
      </c>
      <c r="G298" s="161" t="s">
        <v>0</v>
      </c>
      <c r="H298" s="98"/>
    </row>
    <row r="299" spans="1:8" x14ac:dyDescent="0.35">
      <c r="A299" s="168" t="s">
        <v>12</v>
      </c>
      <c r="B299" s="168" t="s">
        <v>379</v>
      </c>
      <c r="C299" s="169" t="s">
        <v>27</v>
      </c>
      <c r="D299" s="161">
        <v>10</v>
      </c>
      <c r="E299" s="165">
        <v>5.8</v>
      </c>
      <c r="F299" s="165">
        <v>6.05</v>
      </c>
      <c r="G299" s="161" t="s">
        <v>0</v>
      </c>
      <c r="H299" s="98"/>
    </row>
    <row r="300" spans="1:8" x14ac:dyDescent="0.35">
      <c r="A300" s="168" t="s">
        <v>12</v>
      </c>
      <c r="B300" s="168" t="s">
        <v>49</v>
      </c>
      <c r="C300" s="169" t="s">
        <v>27</v>
      </c>
      <c r="D300" s="161">
        <v>32</v>
      </c>
      <c r="E300" s="165">
        <v>6.078125</v>
      </c>
      <c r="F300" s="165">
        <v>7.09375</v>
      </c>
      <c r="G300" s="161" t="s">
        <v>0</v>
      </c>
      <c r="H300" s="98"/>
    </row>
    <row r="301" spans="1:8" x14ac:dyDescent="0.35">
      <c r="A301" s="168" t="s">
        <v>12</v>
      </c>
      <c r="B301" s="168" t="s">
        <v>380</v>
      </c>
      <c r="C301" s="169" t="s">
        <v>27</v>
      </c>
      <c r="D301" s="161">
        <v>23</v>
      </c>
      <c r="E301" s="165">
        <v>5.8260869565217392</v>
      </c>
      <c r="F301" s="165">
        <v>6.0869565217391308</v>
      </c>
      <c r="G301" s="161" t="s">
        <v>0</v>
      </c>
      <c r="H301" s="98"/>
    </row>
    <row r="302" spans="1:8" x14ac:dyDescent="0.35">
      <c r="A302" s="168" t="s">
        <v>12</v>
      </c>
      <c r="B302" s="168" t="s">
        <v>485</v>
      </c>
      <c r="C302" s="169" t="s">
        <v>8</v>
      </c>
      <c r="D302" s="161">
        <v>12</v>
      </c>
      <c r="E302" s="165">
        <v>5.75</v>
      </c>
      <c r="F302" s="165">
        <v>5.75</v>
      </c>
      <c r="G302" s="161" t="s">
        <v>0</v>
      </c>
      <c r="H302" s="98"/>
    </row>
    <row r="303" spans="1:8" x14ac:dyDescent="0.35">
      <c r="A303" s="168" t="s">
        <v>12</v>
      </c>
      <c r="B303" s="168" t="s">
        <v>501</v>
      </c>
      <c r="C303" s="169" t="s">
        <v>8</v>
      </c>
      <c r="D303" s="161">
        <v>21</v>
      </c>
      <c r="E303" s="165">
        <v>5.8809523809523814</v>
      </c>
      <c r="F303" s="165">
        <v>6.2380952380952381</v>
      </c>
      <c r="G303" s="161" t="s">
        <v>0</v>
      </c>
      <c r="H303" s="98"/>
    </row>
    <row r="304" spans="1:8" x14ac:dyDescent="0.35">
      <c r="A304" s="169" t="s">
        <v>12</v>
      </c>
      <c r="B304" s="169" t="s">
        <v>530</v>
      </c>
      <c r="C304" s="169" t="s">
        <v>8</v>
      </c>
      <c r="D304" s="161">
        <v>13</v>
      </c>
      <c r="E304" s="165">
        <v>5.7692307692307692</v>
      </c>
      <c r="F304" s="165">
        <v>5.9230769230769234</v>
      </c>
      <c r="G304" s="161" t="s">
        <v>0</v>
      </c>
      <c r="H304" s="98"/>
    </row>
    <row r="305" spans="1:8" x14ac:dyDescent="0.35">
      <c r="A305" s="168" t="s">
        <v>12</v>
      </c>
      <c r="B305" s="168" t="s">
        <v>541</v>
      </c>
      <c r="C305" s="169" t="s">
        <v>51</v>
      </c>
      <c r="D305" s="161">
        <v>0</v>
      </c>
      <c r="E305" s="165">
        <v>0</v>
      </c>
      <c r="F305" s="165">
        <v>0</v>
      </c>
      <c r="G305" s="161" t="s">
        <v>0</v>
      </c>
      <c r="H305" s="98"/>
    </row>
    <row r="306" spans="1:8" x14ac:dyDescent="0.35">
      <c r="A306" s="168" t="s">
        <v>12</v>
      </c>
      <c r="B306" s="168" t="s">
        <v>592</v>
      </c>
      <c r="C306" s="169" t="s">
        <v>51</v>
      </c>
      <c r="D306" s="161">
        <v>14</v>
      </c>
      <c r="E306" s="165">
        <v>5.9642857142857144</v>
      </c>
      <c r="F306" s="165">
        <v>6.7857142857142856</v>
      </c>
      <c r="G306" s="161" t="s">
        <v>0</v>
      </c>
      <c r="H306" s="98"/>
    </row>
    <row r="307" spans="1:8" x14ac:dyDescent="0.35">
      <c r="A307" s="168" t="s">
        <v>12</v>
      </c>
      <c r="B307" s="168" t="s">
        <v>557</v>
      </c>
      <c r="C307" s="169" t="s">
        <v>51</v>
      </c>
      <c r="D307" s="161">
        <v>1</v>
      </c>
      <c r="E307" s="165">
        <v>6</v>
      </c>
      <c r="F307" s="165">
        <v>6</v>
      </c>
      <c r="G307" s="161" t="s">
        <v>0</v>
      </c>
      <c r="H307" s="98"/>
    </row>
    <row r="308" spans="1:8" x14ac:dyDescent="0.35">
      <c r="A308" s="168" t="s">
        <v>12</v>
      </c>
      <c r="B308" s="168" t="s">
        <v>215</v>
      </c>
      <c r="C308" s="169" t="s">
        <v>51</v>
      </c>
      <c r="D308" s="161">
        <v>29</v>
      </c>
      <c r="E308" s="165">
        <v>5.6724137931034484</v>
      </c>
      <c r="F308" s="165">
        <v>5.6379310344827589</v>
      </c>
      <c r="G308" s="161" t="s">
        <v>0</v>
      </c>
      <c r="H308" s="98"/>
    </row>
    <row r="309" spans="1:8" x14ac:dyDescent="0.35">
      <c r="A309" s="168" t="s">
        <v>12</v>
      </c>
      <c r="B309" s="168" t="s">
        <v>594</v>
      </c>
      <c r="C309" s="169" t="s">
        <v>51</v>
      </c>
      <c r="D309" s="161">
        <v>1</v>
      </c>
      <c r="E309" s="165">
        <v>6.5</v>
      </c>
      <c r="F309" s="165">
        <v>6.5</v>
      </c>
      <c r="G309" s="161" t="s">
        <v>0</v>
      </c>
      <c r="H309" s="98"/>
    </row>
    <row r="310" spans="1:8" x14ac:dyDescent="0.35">
      <c r="A310" s="168"/>
      <c r="B310" s="168"/>
      <c r="C310" s="169"/>
      <c r="D310" s="161">
        <v>0</v>
      </c>
      <c r="E310" s="165">
        <v>0</v>
      </c>
      <c r="F310" s="165">
        <v>0</v>
      </c>
      <c r="G310" s="161" t="s">
        <v>61</v>
      </c>
      <c r="H310" s="98"/>
    </row>
    <row r="311" spans="1:8" x14ac:dyDescent="0.35">
      <c r="A311" s="168"/>
      <c r="B311" s="168"/>
      <c r="C311" s="169"/>
      <c r="D311" s="161">
        <v>0</v>
      </c>
      <c r="E311" s="165">
        <v>0</v>
      </c>
      <c r="F311" s="165">
        <v>0</v>
      </c>
      <c r="G311" s="161" t="s">
        <v>61</v>
      </c>
      <c r="H311" s="98"/>
    </row>
    <row r="312" spans="1:8" x14ac:dyDescent="0.35">
      <c r="A312" s="168"/>
      <c r="B312" s="168"/>
      <c r="C312" s="169"/>
      <c r="D312" s="161">
        <v>0</v>
      </c>
      <c r="E312" s="165">
        <v>0</v>
      </c>
      <c r="F312" s="165">
        <v>0</v>
      </c>
      <c r="G312" s="161" t="s">
        <v>61</v>
      </c>
      <c r="H312" s="98"/>
    </row>
    <row r="313" spans="1:8" x14ac:dyDescent="0.35">
      <c r="A313" s="168"/>
      <c r="B313" s="168"/>
      <c r="C313" s="169"/>
      <c r="D313" s="161">
        <v>0</v>
      </c>
      <c r="E313" s="165">
        <v>0</v>
      </c>
      <c r="F313" s="165">
        <v>0</v>
      </c>
      <c r="G313" s="161" t="s">
        <v>61</v>
      </c>
      <c r="H313" s="98"/>
    </row>
    <row r="314" spans="1:8" x14ac:dyDescent="0.35">
      <c r="A314" s="168"/>
      <c r="B314" s="168"/>
      <c r="C314" s="169"/>
      <c r="D314" s="161">
        <v>0</v>
      </c>
      <c r="E314" s="165">
        <v>0</v>
      </c>
      <c r="F314" s="165">
        <v>0</v>
      </c>
      <c r="G314" s="161" t="s">
        <v>61</v>
      </c>
      <c r="H314" s="98"/>
    </row>
    <row r="315" spans="1:8" x14ac:dyDescent="0.35">
      <c r="A315" s="168"/>
      <c r="B315" s="2"/>
      <c r="C315" s="169"/>
      <c r="D315" s="161">
        <v>0</v>
      </c>
      <c r="E315" s="165">
        <v>0</v>
      </c>
      <c r="F315" s="165">
        <v>0</v>
      </c>
      <c r="G315" s="161" t="s">
        <v>61</v>
      </c>
      <c r="H315" s="98"/>
    </row>
    <row r="316" spans="1:8" x14ac:dyDescent="0.35">
      <c r="A316" s="168"/>
      <c r="B316" s="168"/>
      <c r="C316" s="169"/>
      <c r="D316" s="161">
        <v>0</v>
      </c>
      <c r="E316" s="165">
        <v>0</v>
      </c>
      <c r="F316" s="165">
        <v>0</v>
      </c>
      <c r="G316" s="161" t="s">
        <v>61</v>
      </c>
      <c r="H316" s="98"/>
    </row>
    <row r="317" spans="1:8" x14ac:dyDescent="0.35">
      <c r="A317" s="168"/>
      <c r="B317" s="168"/>
      <c r="C317" s="169"/>
      <c r="D317" s="161">
        <v>0</v>
      </c>
      <c r="E317" s="165">
        <v>0</v>
      </c>
      <c r="F317" s="165">
        <v>0</v>
      </c>
      <c r="G317" s="161" t="s">
        <v>61</v>
      </c>
      <c r="H317" s="98"/>
    </row>
    <row r="318" spans="1:8" x14ac:dyDescent="0.35">
      <c r="A318" s="168"/>
      <c r="B318" s="168"/>
      <c r="C318" s="169"/>
      <c r="D318" s="161">
        <v>0</v>
      </c>
      <c r="E318" s="165">
        <v>0</v>
      </c>
      <c r="F318" s="165">
        <v>0</v>
      </c>
      <c r="G318" s="161" t="s">
        <v>61</v>
      </c>
      <c r="H318" s="98"/>
    </row>
    <row r="319" spans="1:8" x14ac:dyDescent="0.35">
      <c r="A319" s="168"/>
      <c r="B319" s="168"/>
      <c r="C319" s="169"/>
      <c r="D319" s="161">
        <v>0</v>
      </c>
      <c r="E319" s="165">
        <v>0</v>
      </c>
      <c r="F319" s="165">
        <v>0</v>
      </c>
      <c r="G319" s="161" t="s">
        <v>61</v>
      </c>
      <c r="H319" s="98"/>
    </row>
    <row r="320" spans="1:8" x14ac:dyDescent="0.35">
      <c r="A320" s="168"/>
      <c r="B320" s="168"/>
      <c r="C320" s="169"/>
      <c r="D320" s="161">
        <v>0</v>
      </c>
      <c r="E320" s="165">
        <v>0</v>
      </c>
      <c r="F320" s="165">
        <v>0</v>
      </c>
      <c r="G320" s="161" t="s">
        <v>61</v>
      </c>
      <c r="H320" s="98"/>
    </row>
    <row r="321" spans="1:8" x14ac:dyDescent="0.35">
      <c r="A321" s="168"/>
      <c r="B321" s="168"/>
      <c r="C321" s="169"/>
      <c r="D321" s="161">
        <v>0</v>
      </c>
      <c r="E321" s="165">
        <v>0</v>
      </c>
      <c r="F321" s="165">
        <v>0</v>
      </c>
      <c r="G321" s="161" t="s">
        <v>61</v>
      </c>
      <c r="H321" s="98"/>
    </row>
    <row r="322" spans="1:8" x14ac:dyDescent="0.35">
      <c r="A322" s="168"/>
      <c r="B322" s="168"/>
      <c r="C322" s="169"/>
      <c r="D322" s="161">
        <v>0</v>
      </c>
      <c r="E322" s="165">
        <v>0</v>
      </c>
      <c r="F322" s="165">
        <v>0</v>
      </c>
      <c r="G322" s="161" t="s">
        <v>61</v>
      </c>
      <c r="H322" s="98"/>
    </row>
    <row r="323" spans="1:8" x14ac:dyDescent="0.35">
      <c r="A323" s="168"/>
      <c r="B323" s="168"/>
      <c r="C323" s="169"/>
      <c r="D323" s="161">
        <v>0</v>
      </c>
      <c r="E323" s="165">
        <v>0</v>
      </c>
      <c r="F323" s="165">
        <v>0</v>
      </c>
      <c r="G323" s="161" t="s">
        <v>61</v>
      </c>
      <c r="H323" s="98"/>
    </row>
    <row r="324" spans="1:8" x14ac:dyDescent="0.35">
      <c r="A324" s="168"/>
      <c r="B324" s="168"/>
      <c r="C324" s="169"/>
      <c r="D324" s="161">
        <v>0</v>
      </c>
      <c r="E324" s="165">
        <v>0</v>
      </c>
      <c r="F324" s="165">
        <v>0</v>
      </c>
      <c r="G324" s="161" t="s">
        <v>61</v>
      </c>
      <c r="H324" s="98"/>
    </row>
    <row r="325" spans="1:8" x14ac:dyDescent="0.35">
      <c r="A325" s="168"/>
      <c r="B325" s="168"/>
      <c r="C325" s="169"/>
      <c r="D325" s="161">
        <v>0</v>
      </c>
      <c r="E325" s="165">
        <v>0</v>
      </c>
      <c r="F325" s="165">
        <v>0</v>
      </c>
      <c r="G325" s="161" t="s">
        <v>61</v>
      </c>
      <c r="H325" s="98"/>
    </row>
    <row r="326" spans="1:8" x14ac:dyDescent="0.35">
      <c r="A326" s="168"/>
      <c r="B326" s="168"/>
      <c r="C326" s="169"/>
      <c r="D326" s="161">
        <v>0</v>
      </c>
      <c r="E326" s="165">
        <v>0</v>
      </c>
      <c r="F326" s="165">
        <v>0</v>
      </c>
      <c r="G326" s="161" t="s">
        <v>61</v>
      </c>
      <c r="H326" s="98"/>
    </row>
    <row r="327" spans="1:8" x14ac:dyDescent="0.35">
      <c r="A327" s="168"/>
      <c r="B327" s="168"/>
      <c r="C327" s="169"/>
      <c r="D327" s="161">
        <v>0</v>
      </c>
      <c r="E327" s="165">
        <v>0</v>
      </c>
      <c r="F327" s="165">
        <v>0</v>
      </c>
      <c r="G327" s="161" t="s">
        <v>61</v>
      </c>
      <c r="H327" s="98"/>
    </row>
    <row r="328" spans="1:8" x14ac:dyDescent="0.35">
      <c r="A328" s="168"/>
      <c r="B328" s="168"/>
      <c r="C328" s="169"/>
      <c r="D328" s="161">
        <v>0</v>
      </c>
      <c r="E328" s="165">
        <v>0</v>
      </c>
      <c r="F328" s="165">
        <v>0</v>
      </c>
      <c r="G328" s="161" t="s">
        <v>61</v>
      </c>
      <c r="H328" s="98"/>
    </row>
    <row r="329" spans="1:8" x14ac:dyDescent="0.35">
      <c r="A329" s="168"/>
      <c r="B329" s="168"/>
      <c r="C329" s="169"/>
      <c r="D329" s="161">
        <v>0</v>
      </c>
      <c r="E329" s="165">
        <v>0</v>
      </c>
      <c r="F329" s="165">
        <v>0</v>
      </c>
      <c r="G329" s="161" t="s">
        <v>61</v>
      </c>
      <c r="H329" s="98"/>
    </row>
    <row r="330" spans="1:8" x14ac:dyDescent="0.35">
      <c r="A330" s="168"/>
      <c r="B330" s="168"/>
      <c r="C330" s="169"/>
      <c r="D330" s="161">
        <v>0</v>
      </c>
      <c r="E330" s="165">
        <v>0</v>
      </c>
      <c r="F330" s="165">
        <v>0</v>
      </c>
      <c r="G330" s="161" t="s">
        <v>61</v>
      </c>
      <c r="H330" s="98"/>
    </row>
    <row r="331" spans="1:8" x14ac:dyDescent="0.35">
      <c r="A331" s="168"/>
      <c r="B331" s="168"/>
      <c r="C331" s="169"/>
      <c r="D331" s="161">
        <v>0</v>
      </c>
      <c r="E331" s="165">
        <v>0</v>
      </c>
      <c r="F331" s="165">
        <v>0</v>
      </c>
      <c r="G331" s="161" t="s">
        <v>61</v>
      </c>
      <c r="H331" s="98"/>
    </row>
    <row r="332" spans="1:8" x14ac:dyDescent="0.35">
      <c r="A332" s="168"/>
      <c r="B332" s="168"/>
      <c r="C332" s="169"/>
      <c r="D332" s="161">
        <v>0</v>
      </c>
      <c r="E332" s="165">
        <v>0</v>
      </c>
      <c r="F332" s="165">
        <v>0</v>
      </c>
      <c r="G332" s="161" t="s">
        <v>61</v>
      </c>
      <c r="H332" s="98"/>
    </row>
    <row r="333" spans="1:8" x14ac:dyDescent="0.35">
      <c r="A333" s="168"/>
      <c r="B333" s="168"/>
      <c r="C333" s="169"/>
      <c r="D333" s="161">
        <v>0</v>
      </c>
      <c r="E333" s="165">
        <v>0</v>
      </c>
      <c r="F333" s="165">
        <v>0</v>
      </c>
      <c r="G333" s="161" t="s">
        <v>61</v>
      </c>
      <c r="H333" s="98"/>
    </row>
    <row r="334" spans="1:8" x14ac:dyDescent="0.35">
      <c r="A334" s="168"/>
      <c r="B334" s="168"/>
      <c r="C334" s="169"/>
      <c r="D334" s="161">
        <v>0</v>
      </c>
      <c r="E334" s="165">
        <v>0</v>
      </c>
      <c r="F334" s="165">
        <v>0</v>
      </c>
      <c r="G334" s="161" t="s">
        <v>61</v>
      </c>
      <c r="H334" s="98"/>
    </row>
    <row r="335" spans="1:8" x14ac:dyDescent="0.35">
      <c r="A335" s="168"/>
      <c r="B335" s="168"/>
      <c r="C335" s="169"/>
      <c r="D335" s="161">
        <v>0</v>
      </c>
      <c r="E335" s="165">
        <v>0</v>
      </c>
      <c r="F335" s="165">
        <v>0</v>
      </c>
      <c r="G335" s="161" t="s">
        <v>61</v>
      </c>
      <c r="H335" s="98"/>
    </row>
    <row r="336" spans="1:8" x14ac:dyDescent="0.35">
      <c r="A336" s="168"/>
      <c r="B336" s="168"/>
      <c r="C336" s="169"/>
      <c r="D336" s="161">
        <v>0</v>
      </c>
      <c r="E336" s="165">
        <v>0</v>
      </c>
      <c r="F336" s="165">
        <v>0</v>
      </c>
      <c r="G336" s="161" t="s">
        <v>61</v>
      </c>
      <c r="H336" s="98"/>
    </row>
    <row r="337" spans="1:8" x14ac:dyDescent="0.35">
      <c r="A337" s="168"/>
      <c r="B337" s="168"/>
      <c r="C337" s="169"/>
      <c r="D337" s="161">
        <v>0</v>
      </c>
      <c r="E337" s="165">
        <v>0</v>
      </c>
      <c r="F337" s="165">
        <v>0</v>
      </c>
      <c r="G337" s="161" t="s">
        <v>61</v>
      </c>
      <c r="H337" s="98"/>
    </row>
    <row r="338" spans="1:8" x14ac:dyDescent="0.35">
      <c r="A338" s="168"/>
      <c r="B338" s="168"/>
      <c r="C338" s="169"/>
      <c r="D338" s="161">
        <v>0</v>
      </c>
      <c r="E338" s="165">
        <v>0</v>
      </c>
      <c r="F338" s="165">
        <v>0</v>
      </c>
      <c r="G338" s="161" t="s">
        <v>61</v>
      </c>
      <c r="H338" s="98"/>
    </row>
    <row r="339" spans="1:8" x14ac:dyDescent="0.35">
      <c r="A339" s="168"/>
      <c r="B339" s="168"/>
      <c r="C339" s="169"/>
      <c r="D339" s="161">
        <v>0</v>
      </c>
      <c r="E339" s="165">
        <v>0</v>
      </c>
      <c r="F339" s="165">
        <v>0</v>
      </c>
      <c r="G339" s="161" t="s">
        <v>61</v>
      </c>
      <c r="H339" s="98"/>
    </row>
    <row r="340" spans="1:8" x14ac:dyDescent="0.35">
      <c r="A340" s="170"/>
      <c r="B340" s="168"/>
      <c r="C340" s="169"/>
      <c r="D340" s="161">
        <v>0</v>
      </c>
      <c r="E340" s="165">
        <v>0</v>
      </c>
      <c r="F340" s="165">
        <v>0</v>
      </c>
      <c r="G340" s="161" t="s">
        <v>61</v>
      </c>
      <c r="H340" s="98"/>
    </row>
    <row r="341" spans="1:8" x14ac:dyDescent="0.35">
      <c r="A341" s="168"/>
      <c r="B341" s="168"/>
      <c r="C341" s="169"/>
      <c r="D341" s="161">
        <v>0</v>
      </c>
      <c r="E341" s="165">
        <v>0</v>
      </c>
      <c r="F341" s="165">
        <v>0</v>
      </c>
      <c r="G341" s="161" t="s">
        <v>61</v>
      </c>
      <c r="H341" s="98"/>
    </row>
    <row r="342" spans="1:8" x14ac:dyDescent="0.35">
      <c r="A342" s="168"/>
      <c r="B342" s="168"/>
      <c r="C342" s="169"/>
      <c r="D342" s="161">
        <v>0</v>
      </c>
      <c r="E342" s="165">
        <v>0</v>
      </c>
      <c r="F342" s="165">
        <v>0</v>
      </c>
      <c r="G342" s="161" t="s">
        <v>61</v>
      </c>
      <c r="H342" s="98"/>
    </row>
    <row r="343" spans="1:8" x14ac:dyDescent="0.35">
      <c r="A343" s="168"/>
      <c r="B343" s="168"/>
      <c r="C343" s="169"/>
      <c r="D343" s="161">
        <v>0</v>
      </c>
      <c r="E343" s="165">
        <v>0</v>
      </c>
      <c r="F343" s="165">
        <v>0</v>
      </c>
      <c r="G343" s="161" t="s">
        <v>61</v>
      </c>
      <c r="H343" s="98"/>
    </row>
    <row r="344" spans="1:8" x14ac:dyDescent="0.35">
      <c r="A344" s="168"/>
      <c r="B344" s="168"/>
      <c r="C344" s="169"/>
      <c r="D344" s="161">
        <v>0</v>
      </c>
      <c r="E344" s="165">
        <v>0</v>
      </c>
      <c r="F344" s="165">
        <v>0</v>
      </c>
      <c r="G344" s="161" t="s">
        <v>61</v>
      </c>
      <c r="H344" s="98"/>
    </row>
    <row r="345" spans="1:8" x14ac:dyDescent="0.35">
      <c r="A345" s="168"/>
      <c r="B345" s="168"/>
      <c r="C345" s="169"/>
      <c r="D345" s="161">
        <v>0</v>
      </c>
      <c r="E345" s="165">
        <v>0</v>
      </c>
      <c r="F345" s="165">
        <v>0</v>
      </c>
      <c r="G345" s="161" t="s">
        <v>61</v>
      </c>
      <c r="H345" s="98"/>
    </row>
    <row r="346" spans="1:8" x14ac:dyDescent="0.35">
      <c r="A346" s="168"/>
      <c r="B346" s="168"/>
      <c r="C346" s="169"/>
      <c r="D346" s="161">
        <v>0</v>
      </c>
      <c r="E346" s="165">
        <v>0</v>
      </c>
      <c r="F346" s="165">
        <v>0</v>
      </c>
      <c r="G346" s="161" t="s">
        <v>61</v>
      </c>
      <c r="H346" s="98"/>
    </row>
    <row r="347" spans="1:8" x14ac:dyDescent="0.35">
      <c r="A347" s="168"/>
      <c r="B347" s="168"/>
      <c r="C347" s="169"/>
      <c r="D347" s="161">
        <v>0</v>
      </c>
      <c r="E347" s="165">
        <v>0</v>
      </c>
      <c r="F347" s="165">
        <v>0</v>
      </c>
      <c r="G347" s="161" t="s">
        <v>61</v>
      </c>
      <c r="H347" s="98"/>
    </row>
    <row r="348" spans="1:8" x14ac:dyDescent="0.35">
      <c r="A348" s="168"/>
      <c r="B348" s="168"/>
      <c r="C348" s="169"/>
      <c r="D348" s="161">
        <v>0</v>
      </c>
      <c r="E348" s="165">
        <v>0</v>
      </c>
      <c r="F348" s="165">
        <v>0</v>
      </c>
      <c r="G348" s="161" t="s">
        <v>61</v>
      </c>
      <c r="H348" s="98"/>
    </row>
    <row r="349" spans="1:8" x14ac:dyDescent="0.35">
      <c r="A349" s="168"/>
      <c r="B349" s="168"/>
      <c r="C349" s="169"/>
      <c r="D349" s="161">
        <v>0</v>
      </c>
      <c r="E349" s="165">
        <v>0</v>
      </c>
      <c r="F349" s="165">
        <v>0</v>
      </c>
      <c r="G349" s="161" t="s">
        <v>61</v>
      </c>
      <c r="H349" s="98"/>
    </row>
    <row r="350" spans="1:8" x14ac:dyDescent="0.35">
      <c r="A350" s="168"/>
      <c r="B350" s="168"/>
      <c r="C350" s="169"/>
      <c r="D350" s="161">
        <v>0</v>
      </c>
      <c r="E350" s="165">
        <v>0</v>
      </c>
      <c r="F350" s="165">
        <v>0</v>
      </c>
      <c r="G350" s="161" t="s">
        <v>61</v>
      </c>
      <c r="H350" s="98"/>
    </row>
    <row r="351" spans="1:8" x14ac:dyDescent="0.35">
      <c r="A351" s="168"/>
      <c r="B351" s="168"/>
      <c r="C351" s="169"/>
      <c r="D351" s="161">
        <v>0</v>
      </c>
      <c r="E351" s="165">
        <v>0</v>
      </c>
      <c r="F351" s="165">
        <v>0</v>
      </c>
      <c r="G351" s="161" t="s">
        <v>61</v>
      </c>
      <c r="H351" s="98"/>
    </row>
    <row r="352" spans="1:8" x14ac:dyDescent="0.35">
      <c r="A352" s="168"/>
      <c r="B352" s="168"/>
      <c r="C352" s="169"/>
      <c r="D352" s="161">
        <v>0</v>
      </c>
      <c r="E352" s="165">
        <v>0</v>
      </c>
      <c r="F352" s="165">
        <v>0</v>
      </c>
      <c r="G352" s="161" t="s">
        <v>61</v>
      </c>
      <c r="H352" s="98"/>
    </row>
    <row r="353" spans="1:8" x14ac:dyDescent="0.35">
      <c r="A353" s="168"/>
      <c r="B353" s="168"/>
      <c r="C353" s="169"/>
      <c r="D353" s="161">
        <v>0</v>
      </c>
      <c r="E353" s="165">
        <v>0</v>
      </c>
      <c r="F353" s="165">
        <v>0</v>
      </c>
      <c r="G353" s="161" t="s">
        <v>61</v>
      </c>
      <c r="H353" s="98"/>
    </row>
    <row r="354" spans="1:8" x14ac:dyDescent="0.35">
      <c r="A354" s="168"/>
      <c r="B354" s="168"/>
      <c r="C354" s="169"/>
      <c r="D354" s="161">
        <v>0</v>
      </c>
      <c r="E354" s="165">
        <v>0</v>
      </c>
      <c r="F354" s="165">
        <v>0</v>
      </c>
      <c r="G354" s="161" t="s">
        <v>61</v>
      </c>
      <c r="H354" s="98"/>
    </row>
    <row r="355" spans="1:8" x14ac:dyDescent="0.35">
      <c r="A355" s="168"/>
      <c r="B355" s="168"/>
      <c r="C355" s="169"/>
      <c r="D355" s="161">
        <v>0</v>
      </c>
      <c r="E355" s="165">
        <v>0</v>
      </c>
      <c r="F355" s="165">
        <v>0</v>
      </c>
      <c r="G355" s="161" t="s">
        <v>61</v>
      </c>
      <c r="H355" s="98"/>
    </row>
    <row r="356" spans="1:8" x14ac:dyDescent="0.35">
      <c r="A356" s="168"/>
      <c r="B356" s="168"/>
      <c r="C356" s="169"/>
      <c r="D356" s="161">
        <v>0</v>
      </c>
      <c r="E356" s="165">
        <v>0</v>
      </c>
      <c r="F356" s="165">
        <v>0</v>
      </c>
      <c r="G356" s="161" t="s">
        <v>61</v>
      </c>
      <c r="H356" s="98"/>
    </row>
    <row r="357" spans="1:8" x14ac:dyDescent="0.35">
      <c r="A357" s="168"/>
      <c r="B357" s="168"/>
      <c r="C357" s="169"/>
      <c r="D357" s="161">
        <v>0</v>
      </c>
      <c r="E357" s="165">
        <v>0</v>
      </c>
      <c r="F357" s="165">
        <v>0</v>
      </c>
      <c r="G357" s="161" t="s">
        <v>61</v>
      </c>
      <c r="H357" s="98"/>
    </row>
    <row r="358" spans="1:8" x14ac:dyDescent="0.35">
      <c r="A358" s="168"/>
      <c r="B358" s="168"/>
      <c r="C358" s="169"/>
      <c r="D358" s="161">
        <v>0</v>
      </c>
      <c r="E358" s="165">
        <v>0</v>
      </c>
      <c r="F358" s="165">
        <v>0</v>
      </c>
      <c r="G358" s="161" t="s">
        <v>61</v>
      </c>
      <c r="H358" s="98"/>
    </row>
    <row r="359" spans="1:8" x14ac:dyDescent="0.35">
      <c r="A359" s="168"/>
      <c r="B359" s="168"/>
      <c r="C359" s="169"/>
      <c r="D359" s="161">
        <v>0</v>
      </c>
      <c r="E359" s="165">
        <v>0</v>
      </c>
      <c r="F359" s="165">
        <v>0</v>
      </c>
      <c r="G359" s="161" t="s">
        <v>61</v>
      </c>
      <c r="H359" s="98"/>
    </row>
    <row r="360" spans="1:8" x14ac:dyDescent="0.35">
      <c r="A360" s="168"/>
      <c r="B360" s="168"/>
      <c r="C360" s="169"/>
      <c r="D360" s="161">
        <v>0</v>
      </c>
      <c r="E360" s="165">
        <v>0</v>
      </c>
      <c r="F360" s="165">
        <v>0</v>
      </c>
      <c r="G360" s="161" t="s">
        <v>61</v>
      </c>
      <c r="H360" s="98"/>
    </row>
    <row r="361" spans="1:8" x14ac:dyDescent="0.35">
      <c r="A361" s="168"/>
      <c r="B361" s="168"/>
      <c r="C361" s="169"/>
      <c r="D361" s="161">
        <v>0</v>
      </c>
      <c r="E361" s="165">
        <v>0</v>
      </c>
      <c r="F361" s="165">
        <v>0</v>
      </c>
      <c r="G361" s="161" t="s">
        <v>61</v>
      </c>
      <c r="H361" s="98"/>
    </row>
    <row r="362" spans="1:8" x14ac:dyDescent="0.35">
      <c r="A362" s="168"/>
      <c r="B362" s="168"/>
      <c r="C362" s="169"/>
      <c r="D362" s="161">
        <v>0</v>
      </c>
      <c r="E362" s="165">
        <v>0</v>
      </c>
      <c r="F362" s="165">
        <v>0</v>
      </c>
      <c r="G362" s="161" t="s">
        <v>61</v>
      </c>
      <c r="H362" s="98"/>
    </row>
    <row r="363" spans="1:8" x14ac:dyDescent="0.35">
      <c r="A363" s="168"/>
      <c r="B363" s="168"/>
      <c r="C363" s="169"/>
      <c r="D363" s="161">
        <v>0</v>
      </c>
      <c r="E363" s="165">
        <v>0</v>
      </c>
      <c r="F363" s="165">
        <v>0</v>
      </c>
      <c r="G363" s="161" t="s">
        <v>61</v>
      </c>
      <c r="H363" s="98"/>
    </row>
    <row r="364" spans="1:8" x14ac:dyDescent="0.35">
      <c r="A364" s="168"/>
      <c r="B364" s="168"/>
      <c r="C364" s="169"/>
      <c r="D364" s="161">
        <v>0</v>
      </c>
      <c r="E364" s="165">
        <v>0</v>
      </c>
      <c r="F364" s="165">
        <v>0</v>
      </c>
      <c r="G364" s="161" t="s">
        <v>61</v>
      </c>
      <c r="H364" s="98"/>
    </row>
    <row r="365" spans="1:8" x14ac:dyDescent="0.35">
      <c r="A365" s="168"/>
      <c r="B365" s="168"/>
      <c r="C365" s="169"/>
      <c r="D365" s="161">
        <v>0</v>
      </c>
      <c r="E365" s="165">
        <v>0</v>
      </c>
      <c r="F365" s="165">
        <v>0</v>
      </c>
      <c r="G365" s="161" t="s">
        <v>61</v>
      </c>
      <c r="H365" s="98"/>
    </row>
    <row r="366" spans="1:8" x14ac:dyDescent="0.35">
      <c r="A366" s="168"/>
      <c r="B366" s="168"/>
      <c r="C366" s="169"/>
      <c r="D366" s="161">
        <v>0</v>
      </c>
      <c r="E366" s="165">
        <v>0</v>
      </c>
      <c r="F366" s="165">
        <v>0</v>
      </c>
      <c r="G366" s="161" t="s">
        <v>61</v>
      </c>
      <c r="H366" s="98"/>
    </row>
    <row r="367" spans="1:8" x14ac:dyDescent="0.35">
      <c r="A367" s="168"/>
      <c r="B367" s="168"/>
      <c r="C367" s="169"/>
      <c r="D367" s="161">
        <v>0</v>
      </c>
      <c r="E367" s="165">
        <v>0</v>
      </c>
      <c r="F367" s="165">
        <v>0</v>
      </c>
      <c r="G367" s="161" t="s">
        <v>61</v>
      </c>
      <c r="H367" s="98"/>
    </row>
    <row r="368" spans="1:8" x14ac:dyDescent="0.35">
      <c r="A368" s="168"/>
      <c r="B368" s="168"/>
      <c r="C368" s="169"/>
      <c r="D368" s="161">
        <v>0</v>
      </c>
      <c r="E368" s="165">
        <v>0</v>
      </c>
      <c r="F368" s="165">
        <v>0</v>
      </c>
      <c r="G368" s="161" t="s">
        <v>61</v>
      </c>
      <c r="H368" s="98"/>
    </row>
    <row r="369" spans="1:8" x14ac:dyDescent="0.35">
      <c r="A369" s="168"/>
      <c r="B369" s="168"/>
      <c r="C369" s="169"/>
      <c r="D369" s="161">
        <v>0</v>
      </c>
      <c r="E369" s="165">
        <v>0</v>
      </c>
      <c r="F369" s="165">
        <v>0</v>
      </c>
      <c r="G369" s="161" t="s">
        <v>61</v>
      </c>
      <c r="H369" s="98"/>
    </row>
    <row r="370" spans="1:8" x14ac:dyDescent="0.35">
      <c r="A370" s="168"/>
      <c r="B370" s="168"/>
      <c r="C370" s="169"/>
      <c r="D370" s="161">
        <v>0</v>
      </c>
      <c r="E370" s="165">
        <v>0</v>
      </c>
      <c r="F370" s="165">
        <v>0</v>
      </c>
      <c r="G370" s="161" t="s">
        <v>61</v>
      </c>
      <c r="H370" s="98"/>
    </row>
    <row r="371" spans="1:8" x14ac:dyDescent="0.35">
      <c r="A371" s="168"/>
      <c r="B371" s="168"/>
      <c r="C371" s="169"/>
      <c r="D371" s="161">
        <v>0</v>
      </c>
      <c r="E371" s="165">
        <v>0</v>
      </c>
      <c r="F371" s="165">
        <v>0</v>
      </c>
      <c r="G371" s="161" t="s">
        <v>61</v>
      </c>
      <c r="H371" s="98"/>
    </row>
    <row r="372" spans="1:8" x14ac:dyDescent="0.35">
      <c r="A372" s="168"/>
      <c r="B372" s="168"/>
      <c r="C372" s="169"/>
      <c r="D372" s="161">
        <v>0</v>
      </c>
      <c r="E372" s="165">
        <v>0</v>
      </c>
      <c r="F372" s="165">
        <v>0</v>
      </c>
      <c r="G372" s="161" t="s">
        <v>61</v>
      </c>
      <c r="H372" s="98"/>
    </row>
    <row r="373" spans="1:8" x14ac:dyDescent="0.35">
      <c r="A373" s="168"/>
      <c r="B373" s="168"/>
      <c r="C373" s="169"/>
      <c r="D373" s="161">
        <v>0</v>
      </c>
      <c r="E373" s="165">
        <v>0</v>
      </c>
      <c r="F373" s="165">
        <v>0</v>
      </c>
      <c r="G373" s="161" t="s">
        <v>61</v>
      </c>
      <c r="H373" s="98"/>
    </row>
    <row r="374" spans="1:8" x14ac:dyDescent="0.35">
      <c r="A374" s="168"/>
      <c r="B374" s="168"/>
      <c r="C374" s="169"/>
      <c r="D374" s="161">
        <v>0</v>
      </c>
      <c r="E374" s="165">
        <v>0</v>
      </c>
      <c r="F374" s="165">
        <v>0</v>
      </c>
      <c r="G374" s="161" t="s">
        <v>61</v>
      </c>
      <c r="H374" s="98"/>
    </row>
    <row r="375" spans="1:8" x14ac:dyDescent="0.35">
      <c r="A375" s="168"/>
      <c r="B375" s="168"/>
      <c r="C375" s="169"/>
      <c r="D375" s="161">
        <v>0</v>
      </c>
      <c r="E375" s="165">
        <v>0</v>
      </c>
      <c r="F375" s="165">
        <v>0</v>
      </c>
      <c r="G375" s="161" t="s">
        <v>61</v>
      </c>
      <c r="H375" s="98"/>
    </row>
    <row r="376" spans="1:8" x14ac:dyDescent="0.35">
      <c r="A376" s="168"/>
      <c r="B376" s="168"/>
      <c r="C376" s="169"/>
      <c r="D376" s="161">
        <v>0</v>
      </c>
      <c r="E376" s="165">
        <v>0</v>
      </c>
      <c r="F376" s="165">
        <v>0</v>
      </c>
      <c r="G376" s="161" t="s">
        <v>61</v>
      </c>
      <c r="H376" s="98"/>
    </row>
    <row r="377" spans="1:8" x14ac:dyDescent="0.35">
      <c r="A377" s="168"/>
      <c r="B377" s="168"/>
      <c r="C377" s="169"/>
      <c r="D377" s="161">
        <v>0</v>
      </c>
      <c r="E377" s="165">
        <v>0</v>
      </c>
      <c r="F377" s="165">
        <v>0</v>
      </c>
      <c r="G377" s="161" t="s">
        <v>61</v>
      </c>
      <c r="H377" s="98"/>
    </row>
    <row r="378" spans="1:8" x14ac:dyDescent="0.35">
      <c r="A378" s="168"/>
      <c r="B378" s="168"/>
      <c r="C378" s="169"/>
      <c r="D378" s="161">
        <v>0</v>
      </c>
      <c r="E378" s="165">
        <v>0</v>
      </c>
      <c r="F378" s="165">
        <v>0</v>
      </c>
      <c r="G378" s="161" t="s">
        <v>61</v>
      </c>
      <c r="H378" s="98"/>
    </row>
    <row r="379" spans="1:8" x14ac:dyDescent="0.35">
      <c r="A379" s="168"/>
      <c r="B379" s="168"/>
      <c r="C379" s="169"/>
      <c r="D379" s="161">
        <v>0</v>
      </c>
      <c r="E379" s="165">
        <v>0</v>
      </c>
      <c r="F379" s="165">
        <v>0</v>
      </c>
      <c r="G379" s="161" t="s">
        <v>61</v>
      </c>
      <c r="H379" s="98"/>
    </row>
    <row r="380" spans="1:8" x14ac:dyDescent="0.35">
      <c r="A380" s="169"/>
      <c r="B380" s="169"/>
      <c r="C380" s="169"/>
      <c r="D380" s="161">
        <v>0</v>
      </c>
      <c r="E380" s="165">
        <v>0</v>
      </c>
      <c r="F380" s="165">
        <v>0</v>
      </c>
      <c r="G380" s="161" t="s">
        <v>61</v>
      </c>
      <c r="H380" s="98"/>
    </row>
    <row r="381" spans="1:8" x14ac:dyDescent="0.35">
      <c r="A381" s="168"/>
      <c r="B381" s="168"/>
      <c r="C381" s="169"/>
      <c r="D381" s="161">
        <v>0</v>
      </c>
      <c r="E381" s="165">
        <v>0</v>
      </c>
      <c r="F381" s="165">
        <v>0</v>
      </c>
      <c r="G381" s="161" t="s">
        <v>61</v>
      </c>
      <c r="H381" s="98"/>
    </row>
    <row r="382" spans="1:8" x14ac:dyDescent="0.35">
      <c r="A382" s="168"/>
      <c r="B382" s="168"/>
      <c r="C382" s="169"/>
      <c r="D382" s="161">
        <v>0</v>
      </c>
      <c r="E382" s="165">
        <v>0</v>
      </c>
      <c r="F382" s="165">
        <v>0</v>
      </c>
      <c r="G382" s="161" t="s">
        <v>61</v>
      </c>
      <c r="H382" s="98"/>
    </row>
    <row r="383" spans="1:8" x14ac:dyDescent="0.35">
      <c r="A383" s="168"/>
      <c r="B383" s="168"/>
      <c r="C383" s="169"/>
      <c r="D383" s="161">
        <v>0</v>
      </c>
      <c r="E383" s="165">
        <v>0</v>
      </c>
      <c r="F383" s="165">
        <v>0</v>
      </c>
      <c r="G383" s="161" t="s">
        <v>61</v>
      </c>
      <c r="H383" s="98"/>
    </row>
    <row r="384" spans="1:8" x14ac:dyDescent="0.35">
      <c r="A384" s="168"/>
      <c r="B384" s="168"/>
      <c r="C384" s="169"/>
      <c r="D384" s="161">
        <v>0</v>
      </c>
      <c r="E384" s="165">
        <v>0</v>
      </c>
      <c r="F384" s="165">
        <v>0</v>
      </c>
      <c r="G384" s="161" t="s">
        <v>61</v>
      </c>
      <c r="H384" s="98"/>
    </row>
    <row r="385" spans="1:9" x14ac:dyDescent="0.35">
      <c r="A385" s="168"/>
      <c r="B385" s="168"/>
      <c r="C385" s="169"/>
      <c r="D385" s="161">
        <v>0</v>
      </c>
      <c r="E385" s="165">
        <v>0</v>
      </c>
      <c r="F385" s="165">
        <v>0</v>
      </c>
      <c r="G385" s="161" t="s">
        <v>61</v>
      </c>
      <c r="H385" s="98"/>
    </row>
    <row r="386" spans="1:9" x14ac:dyDescent="0.35">
      <c r="A386" s="168"/>
      <c r="B386" s="168"/>
      <c r="C386" s="169"/>
      <c r="D386" s="161">
        <v>0</v>
      </c>
      <c r="E386" s="165">
        <v>0</v>
      </c>
      <c r="F386" s="165">
        <v>0</v>
      </c>
      <c r="G386" s="161" t="s">
        <v>61</v>
      </c>
      <c r="H386" s="98"/>
    </row>
    <row r="387" spans="1:9" x14ac:dyDescent="0.35">
      <c r="A387" s="168"/>
      <c r="B387" s="169"/>
      <c r="C387" s="169"/>
      <c r="D387" s="161">
        <v>0</v>
      </c>
      <c r="E387" s="165">
        <v>0</v>
      </c>
      <c r="F387" s="165">
        <v>0</v>
      </c>
      <c r="G387" s="161" t="s">
        <v>61</v>
      </c>
      <c r="H387" s="98"/>
    </row>
    <row r="388" spans="1:9" x14ac:dyDescent="0.35">
      <c r="A388" s="168"/>
      <c r="B388" s="168"/>
      <c r="C388" s="169"/>
      <c r="D388" s="161">
        <v>0</v>
      </c>
      <c r="E388" s="165">
        <v>0</v>
      </c>
      <c r="F388" s="165">
        <v>0</v>
      </c>
      <c r="G388" s="161" t="s">
        <v>61</v>
      </c>
      <c r="H388" s="98"/>
    </row>
    <row r="389" spans="1:9" x14ac:dyDescent="0.35">
      <c r="A389" s="168"/>
      <c r="B389" s="168"/>
      <c r="C389" s="169"/>
      <c r="D389" s="161">
        <v>0</v>
      </c>
      <c r="E389" s="165">
        <v>0</v>
      </c>
      <c r="F389" s="165">
        <v>0</v>
      </c>
      <c r="G389" s="161" t="s">
        <v>61</v>
      </c>
      <c r="H389" s="98"/>
    </row>
    <row r="390" spans="1:9" x14ac:dyDescent="0.35">
      <c r="A390" s="168"/>
      <c r="B390" s="168"/>
      <c r="C390" s="169"/>
      <c r="D390" s="161">
        <v>0</v>
      </c>
      <c r="E390" s="165">
        <v>0</v>
      </c>
      <c r="F390" s="165">
        <v>0</v>
      </c>
      <c r="G390" s="161" t="s">
        <v>61</v>
      </c>
      <c r="H390" s="98"/>
    </row>
    <row r="391" spans="1:9" x14ac:dyDescent="0.35">
      <c r="A391" s="168"/>
      <c r="B391" s="168"/>
      <c r="C391" s="169"/>
      <c r="D391" s="161">
        <v>0</v>
      </c>
      <c r="E391" s="165">
        <v>0</v>
      </c>
      <c r="F391" s="165">
        <v>0</v>
      </c>
      <c r="G391" s="161" t="s">
        <v>61</v>
      </c>
      <c r="H391" s="98"/>
    </row>
    <row r="392" spans="1:9" x14ac:dyDescent="0.35">
      <c r="A392" s="168"/>
      <c r="B392" s="168"/>
      <c r="C392" s="169"/>
      <c r="D392" s="161">
        <v>0</v>
      </c>
      <c r="E392" s="165">
        <v>0</v>
      </c>
      <c r="F392" s="165">
        <v>0</v>
      </c>
      <c r="G392" s="161" t="s">
        <v>61</v>
      </c>
      <c r="H392" s="98"/>
    </row>
    <row r="393" spans="1:9" x14ac:dyDescent="0.35">
      <c r="A393" s="168"/>
      <c r="B393" s="168"/>
      <c r="C393" s="169"/>
      <c r="D393" s="161">
        <v>0</v>
      </c>
      <c r="E393" s="165">
        <v>0</v>
      </c>
      <c r="F393" s="165">
        <v>0</v>
      </c>
      <c r="G393" s="161" t="s">
        <v>61</v>
      </c>
      <c r="H393" s="98"/>
    </row>
    <row r="394" spans="1:9" x14ac:dyDescent="0.35">
      <c r="A394" s="168"/>
      <c r="B394" s="168"/>
      <c r="C394" s="169"/>
      <c r="D394" s="161">
        <v>0</v>
      </c>
      <c r="E394" s="165">
        <v>0</v>
      </c>
      <c r="F394" s="165">
        <v>0</v>
      </c>
      <c r="G394" s="161" t="s">
        <v>61</v>
      </c>
      <c r="H394" s="98"/>
    </row>
    <row r="395" spans="1:9" x14ac:dyDescent="0.35">
      <c r="A395" s="168"/>
      <c r="B395" s="168"/>
      <c r="C395" s="169"/>
      <c r="D395" s="161">
        <v>0</v>
      </c>
      <c r="E395" s="165">
        <v>0</v>
      </c>
      <c r="F395" s="165">
        <v>0</v>
      </c>
      <c r="G395" s="161" t="s">
        <v>61</v>
      </c>
      <c r="H395" s="98"/>
      <c r="I395" s="2"/>
    </row>
    <row r="396" spans="1:9" x14ac:dyDescent="0.35">
      <c r="A396" s="168"/>
      <c r="B396" s="168"/>
      <c r="C396" s="169"/>
      <c r="D396" s="161">
        <v>0</v>
      </c>
      <c r="E396" s="165">
        <v>0</v>
      </c>
      <c r="F396" s="165">
        <v>0</v>
      </c>
      <c r="G396" s="161" t="s">
        <v>61</v>
      </c>
      <c r="H396" s="98"/>
      <c r="I396" s="2"/>
    </row>
    <row r="397" spans="1:9" x14ac:dyDescent="0.35">
      <c r="A397" s="168"/>
      <c r="B397" s="168"/>
      <c r="C397" s="169"/>
      <c r="D397" s="161">
        <v>0</v>
      </c>
      <c r="E397" s="165">
        <v>0</v>
      </c>
      <c r="F397" s="165">
        <v>0</v>
      </c>
      <c r="G397" s="161" t="s">
        <v>61</v>
      </c>
      <c r="H397" s="98"/>
      <c r="I397" s="2"/>
    </row>
    <row r="398" spans="1:9" x14ac:dyDescent="0.35">
      <c r="A398" s="168"/>
      <c r="B398" s="168"/>
      <c r="C398" s="169"/>
      <c r="D398" s="161">
        <v>0</v>
      </c>
      <c r="E398" s="165">
        <v>0</v>
      </c>
      <c r="F398" s="165">
        <v>0</v>
      </c>
      <c r="G398" s="161" t="s">
        <v>61</v>
      </c>
      <c r="H398" s="98"/>
      <c r="I398" s="2"/>
    </row>
    <row r="399" spans="1:9" x14ac:dyDescent="0.35">
      <c r="A399" s="168"/>
      <c r="B399" s="168"/>
      <c r="C399" s="169"/>
      <c r="D399" s="161">
        <v>0</v>
      </c>
      <c r="E399" s="165">
        <v>0</v>
      </c>
      <c r="F399" s="165">
        <v>0</v>
      </c>
      <c r="G399" s="161" t="s">
        <v>61</v>
      </c>
      <c r="H399" s="98"/>
      <c r="I399" s="2"/>
    </row>
    <row r="400" spans="1:9" x14ac:dyDescent="0.35">
      <c r="A400" s="168"/>
      <c r="B400" s="168"/>
      <c r="C400" s="169"/>
      <c r="D400" s="161">
        <v>0</v>
      </c>
      <c r="E400" s="165">
        <v>0</v>
      </c>
      <c r="F400" s="165">
        <v>0</v>
      </c>
      <c r="G400" s="161" t="s">
        <v>61</v>
      </c>
      <c r="H400" s="98"/>
      <c r="I400" s="2"/>
    </row>
    <row r="401" spans="1:9" x14ac:dyDescent="0.35">
      <c r="A401" s="168"/>
      <c r="B401" s="168"/>
      <c r="C401" s="169"/>
      <c r="D401" s="161">
        <v>0</v>
      </c>
      <c r="E401" s="165">
        <v>0</v>
      </c>
      <c r="F401" s="165">
        <v>0</v>
      </c>
      <c r="G401" s="161" t="s">
        <v>61</v>
      </c>
      <c r="H401" s="98"/>
      <c r="I401" s="2"/>
    </row>
    <row r="402" spans="1:9" x14ac:dyDescent="0.35">
      <c r="A402" s="168"/>
      <c r="B402" s="168"/>
      <c r="C402" s="169"/>
      <c r="D402" s="161">
        <v>0</v>
      </c>
      <c r="E402" s="165">
        <v>0</v>
      </c>
      <c r="F402" s="165">
        <v>0</v>
      </c>
      <c r="G402" s="161" t="s">
        <v>61</v>
      </c>
      <c r="H402" s="98"/>
      <c r="I402" s="2"/>
    </row>
    <row r="403" spans="1:9" x14ac:dyDescent="0.35">
      <c r="A403" s="168"/>
      <c r="B403" s="168"/>
      <c r="C403" s="169"/>
      <c r="D403" s="161">
        <v>0</v>
      </c>
      <c r="E403" s="165">
        <v>0</v>
      </c>
      <c r="F403" s="165">
        <v>0</v>
      </c>
      <c r="G403" s="161" t="s">
        <v>61</v>
      </c>
      <c r="H403" s="98"/>
      <c r="I403" s="2"/>
    </row>
    <row r="404" spans="1:9" x14ac:dyDescent="0.35">
      <c r="A404" s="168"/>
      <c r="B404" s="168"/>
      <c r="C404" s="169"/>
      <c r="D404" s="161">
        <v>0</v>
      </c>
      <c r="E404" s="165">
        <v>0</v>
      </c>
      <c r="F404" s="165">
        <v>0</v>
      </c>
      <c r="G404" s="161" t="s">
        <v>61</v>
      </c>
      <c r="H404" s="98"/>
      <c r="I404" s="2"/>
    </row>
    <row r="405" spans="1:9" x14ac:dyDescent="0.35">
      <c r="A405" s="168"/>
      <c r="B405" s="168"/>
      <c r="C405" s="169"/>
      <c r="D405" s="161">
        <v>0</v>
      </c>
      <c r="E405" s="165">
        <v>0</v>
      </c>
      <c r="F405" s="165">
        <v>0</v>
      </c>
      <c r="G405" s="161" t="s">
        <v>61</v>
      </c>
      <c r="H405" s="98"/>
      <c r="I405" s="2"/>
    </row>
    <row r="406" spans="1:9" x14ac:dyDescent="0.35">
      <c r="A406" s="168"/>
      <c r="B406" s="168"/>
      <c r="C406" s="169"/>
      <c r="D406" s="161">
        <v>0</v>
      </c>
      <c r="E406" s="165">
        <v>0</v>
      </c>
      <c r="F406" s="165">
        <v>0</v>
      </c>
      <c r="G406" s="161" t="s">
        <v>61</v>
      </c>
      <c r="H406" s="98"/>
      <c r="I406" s="2"/>
    </row>
    <row r="407" spans="1:9" x14ac:dyDescent="0.35">
      <c r="A407" s="168"/>
      <c r="B407" s="168"/>
      <c r="C407" s="169"/>
      <c r="D407" s="161">
        <v>0</v>
      </c>
      <c r="E407" s="165">
        <v>0</v>
      </c>
      <c r="F407" s="165">
        <v>0</v>
      </c>
      <c r="G407" s="161" t="s">
        <v>61</v>
      </c>
      <c r="H407" s="98"/>
      <c r="I407" s="2"/>
    </row>
    <row r="408" spans="1:9" x14ac:dyDescent="0.35">
      <c r="A408" s="168"/>
      <c r="B408" s="168"/>
      <c r="C408" s="169"/>
      <c r="D408" s="161">
        <v>0</v>
      </c>
      <c r="E408" s="165">
        <v>0</v>
      </c>
      <c r="F408" s="165">
        <v>0</v>
      </c>
      <c r="G408" s="161" t="s">
        <v>61</v>
      </c>
      <c r="H408" s="98"/>
      <c r="I408" s="2"/>
    </row>
    <row r="409" spans="1:9" x14ac:dyDescent="0.35">
      <c r="A409" s="168"/>
      <c r="B409" s="168"/>
      <c r="C409" s="169"/>
      <c r="D409" s="161">
        <v>0</v>
      </c>
      <c r="E409" s="165">
        <v>0</v>
      </c>
      <c r="F409" s="165">
        <v>0</v>
      </c>
      <c r="G409" s="161" t="s">
        <v>61</v>
      </c>
      <c r="H409" s="98"/>
      <c r="I409" s="2"/>
    </row>
    <row r="410" spans="1:9" x14ac:dyDescent="0.35">
      <c r="A410" s="168"/>
      <c r="B410" s="168"/>
      <c r="C410" s="169"/>
      <c r="D410" s="161">
        <v>0</v>
      </c>
      <c r="E410" s="165">
        <v>0</v>
      </c>
      <c r="F410" s="165">
        <v>0</v>
      </c>
      <c r="G410" s="161" t="s">
        <v>61</v>
      </c>
      <c r="H410" s="98"/>
      <c r="I410" s="2"/>
    </row>
    <row r="411" spans="1:9" x14ac:dyDescent="0.35">
      <c r="A411" s="168"/>
      <c r="B411" s="168"/>
      <c r="C411" s="169"/>
      <c r="D411" s="161">
        <v>0</v>
      </c>
      <c r="E411" s="165">
        <v>0</v>
      </c>
      <c r="F411" s="165">
        <v>0</v>
      </c>
      <c r="G411" s="161" t="s">
        <v>61</v>
      </c>
      <c r="H411" s="98"/>
      <c r="I411" s="2"/>
    </row>
    <row r="412" spans="1:9" x14ac:dyDescent="0.35">
      <c r="A412" s="168"/>
      <c r="B412" s="168"/>
      <c r="C412" s="169"/>
      <c r="D412" s="161">
        <v>0</v>
      </c>
      <c r="E412" s="165">
        <v>0</v>
      </c>
      <c r="F412" s="165">
        <v>0</v>
      </c>
      <c r="G412" s="161" t="s">
        <v>61</v>
      </c>
      <c r="H412" s="98"/>
      <c r="I412" s="2"/>
    </row>
    <row r="413" spans="1:9" x14ac:dyDescent="0.35">
      <c r="A413" s="168"/>
      <c r="B413" s="168"/>
      <c r="C413" s="169"/>
      <c r="D413" s="161">
        <v>0</v>
      </c>
      <c r="E413" s="165">
        <v>0</v>
      </c>
      <c r="F413" s="165">
        <v>0</v>
      </c>
      <c r="G413" s="161" t="s">
        <v>61</v>
      </c>
      <c r="H413" s="98"/>
      <c r="I413" s="2"/>
    </row>
    <row r="414" spans="1:9" x14ac:dyDescent="0.35">
      <c r="A414" s="168"/>
      <c r="B414" s="168"/>
      <c r="C414" s="169"/>
      <c r="D414" s="161">
        <v>0</v>
      </c>
      <c r="E414" s="165">
        <v>0</v>
      </c>
      <c r="F414" s="165">
        <v>0</v>
      </c>
      <c r="G414" s="161" t="s">
        <v>61</v>
      </c>
      <c r="H414" s="98"/>
      <c r="I414" s="2"/>
    </row>
    <row r="415" spans="1:9" x14ac:dyDescent="0.35">
      <c r="A415" s="168"/>
      <c r="B415" s="168"/>
      <c r="C415" s="169"/>
      <c r="D415" s="161">
        <v>0</v>
      </c>
      <c r="E415" s="165">
        <v>0</v>
      </c>
      <c r="F415" s="165">
        <v>0</v>
      </c>
      <c r="G415" s="161" t="s">
        <v>61</v>
      </c>
      <c r="H415" s="98"/>
      <c r="I415" s="2"/>
    </row>
    <row r="416" spans="1:9" x14ac:dyDescent="0.35">
      <c r="A416" s="168"/>
      <c r="B416" s="168"/>
      <c r="C416" s="169"/>
      <c r="D416" s="161">
        <v>0</v>
      </c>
      <c r="E416" s="165">
        <v>0</v>
      </c>
      <c r="F416" s="165">
        <v>0</v>
      </c>
      <c r="G416" s="161" t="s">
        <v>61</v>
      </c>
      <c r="H416" s="98"/>
      <c r="I416" s="2"/>
    </row>
    <row r="417" spans="1:9" x14ac:dyDescent="0.35">
      <c r="A417" s="168"/>
      <c r="B417" s="168"/>
      <c r="C417" s="169"/>
      <c r="D417" s="161">
        <v>0</v>
      </c>
      <c r="E417" s="165">
        <v>0</v>
      </c>
      <c r="F417" s="165">
        <v>0</v>
      </c>
      <c r="G417" s="161" t="s">
        <v>61</v>
      </c>
      <c r="H417" s="98"/>
      <c r="I417" s="2"/>
    </row>
    <row r="418" spans="1:9" x14ac:dyDescent="0.35">
      <c r="A418" s="168"/>
      <c r="B418" s="168"/>
      <c r="C418" s="169"/>
      <c r="D418" s="161">
        <v>0</v>
      </c>
      <c r="E418" s="165">
        <v>0</v>
      </c>
      <c r="F418" s="165">
        <v>0</v>
      </c>
      <c r="G418" s="161" t="s">
        <v>61</v>
      </c>
      <c r="H418" s="98"/>
      <c r="I418" s="2"/>
    </row>
    <row r="419" spans="1:9" x14ac:dyDescent="0.35">
      <c r="A419" s="168"/>
      <c r="B419" s="168"/>
      <c r="C419" s="169"/>
      <c r="D419" s="161">
        <v>0</v>
      </c>
      <c r="E419" s="165">
        <v>0</v>
      </c>
      <c r="F419" s="165">
        <v>0</v>
      </c>
      <c r="G419" s="161" t="s">
        <v>61</v>
      </c>
      <c r="H419" s="98"/>
      <c r="I419" s="2"/>
    </row>
    <row r="420" spans="1:9" x14ac:dyDescent="0.35">
      <c r="A420" s="168"/>
      <c r="B420" s="168"/>
      <c r="C420" s="169"/>
      <c r="D420" s="161">
        <v>0</v>
      </c>
      <c r="E420" s="165">
        <v>0</v>
      </c>
      <c r="F420" s="165">
        <v>0</v>
      </c>
      <c r="G420" s="161" t="s">
        <v>61</v>
      </c>
      <c r="H420" s="98"/>
      <c r="I420" s="2"/>
    </row>
    <row r="421" spans="1:9" x14ac:dyDescent="0.35">
      <c r="A421" s="168"/>
      <c r="B421" s="168"/>
      <c r="C421" s="169"/>
      <c r="D421" s="161">
        <v>0</v>
      </c>
      <c r="E421" s="165">
        <v>0</v>
      </c>
      <c r="F421" s="165">
        <v>0</v>
      </c>
      <c r="G421" s="161" t="s">
        <v>61</v>
      </c>
      <c r="H421" s="98"/>
      <c r="I421" s="2"/>
    </row>
    <row r="422" spans="1:9" x14ac:dyDescent="0.35">
      <c r="A422" s="168"/>
      <c r="B422" s="168"/>
      <c r="C422" s="169"/>
      <c r="D422" s="161">
        <v>0</v>
      </c>
      <c r="E422" s="165">
        <v>0</v>
      </c>
      <c r="F422" s="165">
        <v>0</v>
      </c>
      <c r="G422" s="161" t="s">
        <v>61</v>
      </c>
      <c r="H422" s="98"/>
      <c r="I422" s="2"/>
    </row>
    <row r="423" spans="1:9" x14ac:dyDescent="0.35">
      <c r="A423" s="168"/>
      <c r="B423" s="168"/>
      <c r="C423" s="169"/>
      <c r="D423" s="161">
        <v>0</v>
      </c>
      <c r="E423" s="165">
        <v>0</v>
      </c>
      <c r="F423" s="165">
        <v>0</v>
      </c>
      <c r="G423" s="161" t="s">
        <v>61</v>
      </c>
      <c r="H423" s="98"/>
      <c r="I423" s="2"/>
    </row>
    <row r="424" spans="1:9" x14ac:dyDescent="0.35">
      <c r="A424" s="168"/>
      <c r="B424" s="168"/>
      <c r="C424" s="169"/>
      <c r="D424" s="161">
        <v>0</v>
      </c>
      <c r="E424" s="165">
        <v>0</v>
      </c>
      <c r="F424" s="165">
        <v>0</v>
      </c>
      <c r="G424" s="161" t="s">
        <v>61</v>
      </c>
      <c r="H424" s="98"/>
      <c r="I424" s="2"/>
    </row>
    <row r="425" spans="1:9" x14ac:dyDescent="0.35">
      <c r="A425" s="168"/>
      <c r="B425" s="168"/>
      <c r="C425" s="169"/>
      <c r="D425" s="161">
        <v>0</v>
      </c>
      <c r="E425" s="165">
        <v>0</v>
      </c>
      <c r="F425" s="165">
        <v>0</v>
      </c>
      <c r="G425" s="161" t="s">
        <v>61</v>
      </c>
      <c r="H425" s="98"/>
      <c r="I425" s="2"/>
    </row>
    <row r="426" spans="1:9" x14ac:dyDescent="0.35">
      <c r="A426" s="168"/>
      <c r="B426" s="168"/>
      <c r="C426" s="169"/>
      <c r="D426" s="161">
        <v>0</v>
      </c>
      <c r="E426" s="165">
        <v>0</v>
      </c>
      <c r="F426" s="165">
        <v>0</v>
      </c>
      <c r="G426" s="161" t="s">
        <v>61</v>
      </c>
      <c r="H426" s="98"/>
      <c r="I426" s="2"/>
    </row>
    <row r="427" spans="1:9" x14ac:dyDescent="0.35">
      <c r="A427" s="168"/>
      <c r="B427" s="168"/>
      <c r="C427" s="169"/>
      <c r="D427" s="161">
        <v>0</v>
      </c>
      <c r="E427" s="165">
        <v>0</v>
      </c>
      <c r="F427" s="165">
        <v>0</v>
      </c>
      <c r="G427" s="161" t="s">
        <v>61</v>
      </c>
      <c r="H427" s="98"/>
      <c r="I427" s="2"/>
    </row>
    <row r="428" spans="1:9" x14ac:dyDescent="0.35">
      <c r="A428" s="168"/>
      <c r="B428" s="168"/>
      <c r="C428" s="169"/>
      <c r="D428" s="161">
        <v>0</v>
      </c>
      <c r="E428" s="165">
        <v>0</v>
      </c>
      <c r="F428" s="165">
        <v>0</v>
      </c>
      <c r="G428" s="161" t="s">
        <v>61</v>
      </c>
      <c r="H428" s="98"/>
      <c r="I428" s="2"/>
    </row>
    <row r="429" spans="1:9" x14ac:dyDescent="0.35">
      <c r="A429" s="168"/>
      <c r="B429" s="168"/>
      <c r="C429" s="169"/>
      <c r="D429" s="161">
        <v>0</v>
      </c>
      <c r="E429" s="165">
        <v>0</v>
      </c>
      <c r="F429" s="165">
        <v>0</v>
      </c>
      <c r="G429" s="161" t="s">
        <v>61</v>
      </c>
      <c r="H429" s="98"/>
      <c r="I429" s="2"/>
    </row>
    <row r="430" spans="1:9" x14ac:dyDescent="0.35">
      <c r="A430" s="168"/>
      <c r="B430" s="168"/>
      <c r="C430" s="169"/>
      <c r="D430" s="161">
        <v>0</v>
      </c>
      <c r="E430" s="165">
        <v>0</v>
      </c>
      <c r="F430" s="165">
        <v>0</v>
      </c>
      <c r="G430" s="161" t="s">
        <v>61</v>
      </c>
      <c r="H430" s="98"/>
      <c r="I430" s="2"/>
    </row>
    <row r="431" spans="1:9" x14ac:dyDescent="0.35">
      <c r="A431" s="168"/>
      <c r="B431" s="168"/>
      <c r="C431" s="169"/>
      <c r="D431" s="161">
        <v>0</v>
      </c>
      <c r="E431" s="165">
        <v>0</v>
      </c>
      <c r="F431" s="165">
        <v>0</v>
      </c>
      <c r="G431" s="161" t="s">
        <v>61</v>
      </c>
      <c r="H431" s="98"/>
      <c r="I431" s="2"/>
    </row>
    <row r="432" spans="1:9" x14ac:dyDescent="0.35">
      <c r="A432" s="168"/>
      <c r="B432" s="168"/>
      <c r="C432" s="169"/>
      <c r="D432" s="161">
        <v>0</v>
      </c>
      <c r="E432" s="165">
        <v>0</v>
      </c>
      <c r="F432" s="165">
        <v>0</v>
      </c>
      <c r="G432" s="161" t="s">
        <v>61</v>
      </c>
      <c r="H432" s="98"/>
      <c r="I432" s="2"/>
    </row>
    <row r="433" spans="1:9" x14ac:dyDescent="0.35">
      <c r="A433" s="168"/>
      <c r="B433" s="168"/>
      <c r="C433" s="169"/>
      <c r="D433" s="161">
        <v>0</v>
      </c>
      <c r="E433" s="165">
        <v>0</v>
      </c>
      <c r="F433" s="165">
        <v>0</v>
      </c>
      <c r="G433" s="161" t="s">
        <v>61</v>
      </c>
      <c r="H433" s="98"/>
      <c r="I433" s="2"/>
    </row>
    <row r="434" spans="1:9" x14ac:dyDescent="0.35">
      <c r="A434" s="171"/>
      <c r="B434" s="171"/>
      <c r="C434" s="171"/>
      <c r="D434" s="161">
        <v>0</v>
      </c>
      <c r="E434" s="165">
        <v>0</v>
      </c>
      <c r="F434" s="165">
        <v>0</v>
      </c>
      <c r="G434" s="161" t="s">
        <v>61</v>
      </c>
      <c r="H434" s="98"/>
      <c r="I434" s="2"/>
    </row>
    <row r="435" spans="1:9" x14ac:dyDescent="0.35">
      <c r="A435" s="171"/>
      <c r="B435" s="171"/>
      <c r="C435" s="171"/>
      <c r="D435" s="161">
        <v>0</v>
      </c>
      <c r="E435" s="165">
        <v>0</v>
      </c>
      <c r="F435" s="165">
        <v>0</v>
      </c>
      <c r="G435" s="161" t="s">
        <v>61</v>
      </c>
      <c r="H435" s="98"/>
      <c r="I435" s="2"/>
    </row>
    <row r="436" spans="1:9" x14ac:dyDescent="0.35">
      <c r="A436" s="168"/>
      <c r="B436" s="168"/>
      <c r="C436" s="169"/>
      <c r="D436" s="161">
        <v>0</v>
      </c>
      <c r="E436" s="165">
        <v>0</v>
      </c>
      <c r="F436" s="165">
        <v>0</v>
      </c>
      <c r="G436" s="161" t="s">
        <v>61</v>
      </c>
      <c r="H436" s="98"/>
      <c r="I436" s="2"/>
    </row>
    <row r="437" spans="1:9" x14ac:dyDescent="0.35">
      <c r="A437" s="168"/>
      <c r="B437" s="168"/>
      <c r="C437" s="169"/>
      <c r="D437" s="161">
        <v>0</v>
      </c>
      <c r="E437" s="165">
        <v>0</v>
      </c>
      <c r="F437" s="165">
        <v>0</v>
      </c>
      <c r="G437" s="161" t="s">
        <v>61</v>
      </c>
      <c r="H437" s="98"/>
      <c r="I437" s="2"/>
    </row>
    <row r="438" spans="1:9" x14ac:dyDescent="0.35">
      <c r="A438" s="168"/>
      <c r="B438" s="168"/>
      <c r="C438" s="169"/>
      <c r="D438" s="161">
        <v>0</v>
      </c>
      <c r="E438" s="165">
        <v>0</v>
      </c>
      <c r="F438" s="165">
        <v>0</v>
      </c>
      <c r="G438" s="161" t="s">
        <v>61</v>
      </c>
      <c r="H438" s="98"/>
      <c r="I438" s="2"/>
    </row>
    <row r="439" spans="1:9" x14ac:dyDescent="0.35">
      <c r="A439" s="168"/>
      <c r="B439" s="168"/>
      <c r="C439" s="169"/>
      <c r="D439" s="161">
        <v>0</v>
      </c>
      <c r="E439" s="165">
        <v>0</v>
      </c>
      <c r="F439" s="165">
        <v>0</v>
      </c>
      <c r="G439" s="161" t="s">
        <v>61</v>
      </c>
      <c r="H439" s="98"/>
      <c r="I439" s="2"/>
    </row>
    <row r="440" spans="1:9" x14ac:dyDescent="0.35">
      <c r="A440" s="168"/>
      <c r="B440" s="168"/>
      <c r="C440" s="169"/>
      <c r="D440" s="161">
        <v>0</v>
      </c>
      <c r="E440" s="165">
        <v>0</v>
      </c>
      <c r="F440" s="165">
        <v>0</v>
      </c>
      <c r="G440" s="161" t="s">
        <v>61</v>
      </c>
      <c r="H440" s="98"/>
      <c r="I440" s="2"/>
    </row>
    <row r="441" spans="1:9" x14ac:dyDescent="0.35">
      <c r="A441" s="168"/>
      <c r="B441" s="168"/>
      <c r="C441" s="169"/>
      <c r="H441" s="98"/>
      <c r="I441" s="2"/>
    </row>
    <row r="442" spans="1:9" x14ac:dyDescent="0.35">
      <c r="A442" s="168"/>
      <c r="B442" s="168"/>
      <c r="C442" s="169"/>
      <c r="H442" s="98"/>
      <c r="I442" s="2"/>
    </row>
    <row r="443" spans="1:9" x14ac:dyDescent="0.35">
      <c r="A443" s="168"/>
      <c r="B443" s="168"/>
      <c r="C443" s="169"/>
      <c r="H443" s="98"/>
      <c r="I443" s="2"/>
    </row>
    <row r="444" spans="1:9" x14ac:dyDescent="0.35">
      <c r="A444" s="168"/>
      <c r="B444" s="168"/>
      <c r="C444" s="169"/>
      <c r="G444" s="161" t="s">
        <v>0</v>
      </c>
      <c r="H444" s="98"/>
      <c r="I444" s="2"/>
    </row>
    <row r="445" spans="1:9" x14ac:dyDescent="0.35">
      <c r="A445" s="168"/>
      <c r="B445" s="168"/>
      <c r="C445" s="169"/>
      <c r="G445" s="161" t="s">
        <v>0</v>
      </c>
      <c r="H445" s="98"/>
      <c r="I445" s="2"/>
    </row>
    <row r="446" spans="1:9" x14ac:dyDescent="0.35">
      <c r="A446" s="168"/>
      <c r="B446" s="168"/>
      <c r="C446" s="169"/>
      <c r="G446" s="161" t="s">
        <v>0</v>
      </c>
      <c r="H446" s="98"/>
      <c r="I446" s="2"/>
    </row>
    <row r="447" spans="1:9" x14ac:dyDescent="0.35">
      <c r="A447" s="168"/>
      <c r="B447" s="168"/>
      <c r="C447" s="169"/>
      <c r="G447" s="161" t="s">
        <v>0</v>
      </c>
      <c r="H447" s="98"/>
      <c r="I447" s="2"/>
    </row>
    <row r="448" spans="1:9" x14ac:dyDescent="0.35">
      <c r="A448" s="168"/>
      <c r="B448" s="168"/>
      <c r="C448" s="169"/>
      <c r="G448" s="161" t="s">
        <v>0</v>
      </c>
      <c r="H448" s="98"/>
      <c r="I448" s="2"/>
    </row>
    <row r="449" spans="1:9" x14ac:dyDescent="0.35">
      <c r="A449" s="168"/>
      <c r="B449" s="168"/>
      <c r="C449" s="169"/>
      <c r="G449" s="161" t="s">
        <v>0</v>
      </c>
      <c r="H449" s="98"/>
      <c r="I449" s="2"/>
    </row>
    <row r="450" spans="1:9" x14ac:dyDescent="0.35">
      <c r="A450" s="168"/>
      <c r="B450" s="168"/>
      <c r="C450" s="169"/>
      <c r="G450" s="161" t="s">
        <v>0</v>
      </c>
      <c r="H450" s="98"/>
      <c r="I450" s="2"/>
    </row>
    <row r="451" spans="1:9" x14ac:dyDescent="0.35">
      <c r="A451" s="168"/>
      <c r="B451" s="170"/>
      <c r="C451" s="169"/>
      <c r="G451" s="161" t="s">
        <v>0</v>
      </c>
      <c r="H451" s="98"/>
      <c r="I451" s="2"/>
    </row>
    <row r="452" spans="1:9" x14ac:dyDescent="0.35">
      <c r="A452" s="168"/>
      <c r="B452" s="168"/>
      <c r="C452" s="169"/>
      <c r="G452" s="161" t="s">
        <v>0</v>
      </c>
      <c r="H452" s="98"/>
      <c r="I452" s="2"/>
    </row>
    <row r="453" spans="1:9" x14ac:dyDescent="0.35">
      <c r="A453" s="168"/>
      <c r="B453" s="168"/>
      <c r="C453" s="169"/>
      <c r="G453" s="161" t="s">
        <v>0</v>
      </c>
      <c r="H453" s="98"/>
    </row>
    <row r="454" spans="1:9" x14ac:dyDescent="0.35">
      <c r="A454" s="169"/>
      <c r="B454" s="169"/>
      <c r="C454" s="169"/>
      <c r="G454" s="161" t="s">
        <v>0</v>
      </c>
      <c r="H454" s="98"/>
    </row>
    <row r="455" spans="1:9" x14ac:dyDescent="0.35">
      <c r="A455" s="168"/>
      <c r="B455" s="168"/>
      <c r="C455" s="169"/>
      <c r="G455" s="161" t="s">
        <v>0</v>
      </c>
      <c r="H455" s="98"/>
    </row>
    <row r="456" spans="1:9" x14ac:dyDescent="0.35">
      <c r="A456" s="169"/>
      <c r="B456" s="169"/>
      <c r="C456" s="169"/>
      <c r="G456" s="161" t="s">
        <v>0</v>
      </c>
      <c r="H456" s="98"/>
    </row>
    <row r="457" spans="1:9" x14ac:dyDescent="0.35">
      <c r="A457" s="168"/>
      <c r="B457" s="168"/>
      <c r="C457" s="169"/>
      <c r="G457" s="161" t="s">
        <v>0</v>
      </c>
      <c r="H457" s="98"/>
    </row>
    <row r="458" spans="1:9" x14ac:dyDescent="0.35">
      <c r="A458" s="168"/>
      <c r="B458" s="168"/>
      <c r="C458" s="169"/>
      <c r="G458" s="161" t="s">
        <v>0</v>
      </c>
      <c r="H458" s="98"/>
    </row>
    <row r="459" spans="1:9" x14ac:dyDescent="0.35">
      <c r="A459" s="168"/>
      <c r="B459" s="168"/>
      <c r="C459" s="169"/>
      <c r="G459" s="161" t="s">
        <v>0</v>
      </c>
      <c r="H459" s="98"/>
    </row>
    <row r="460" spans="1:9" x14ac:dyDescent="0.35">
      <c r="A460" s="168"/>
      <c r="B460" s="168"/>
      <c r="C460" s="169"/>
      <c r="G460" s="161" t="s">
        <v>0</v>
      </c>
      <c r="H460" s="98"/>
    </row>
    <row r="461" spans="1:9" x14ac:dyDescent="0.35">
      <c r="A461" s="168"/>
      <c r="B461" s="168"/>
      <c r="C461" s="169"/>
      <c r="G461" s="161" t="s">
        <v>0</v>
      </c>
      <c r="H461" s="98"/>
    </row>
    <row r="462" spans="1:9" x14ac:dyDescent="0.35">
      <c r="A462" s="168"/>
      <c r="B462" s="168"/>
      <c r="C462" s="169"/>
      <c r="G462" s="161" t="s">
        <v>0</v>
      </c>
      <c r="H462" s="98"/>
    </row>
    <row r="463" spans="1:9" x14ac:dyDescent="0.35">
      <c r="A463" s="168"/>
      <c r="B463" s="168"/>
      <c r="C463" s="169"/>
      <c r="G463" s="161" t="s">
        <v>0</v>
      </c>
      <c r="H463" s="98"/>
    </row>
    <row r="464" spans="1:9" x14ac:dyDescent="0.35">
      <c r="A464" s="168"/>
      <c r="B464" s="168"/>
      <c r="C464" s="169"/>
      <c r="G464" s="161" t="s">
        <v>0</v>
      </c>
      <c r="H464" s="98"/>
    </row>
    <row r="465" spans="1:8" x14ac:dyDescent="0.35">
      <c r="A465" s="168"/>
      <c r="B465" s="168"/>
      <c r="C465" s="169"/>
      <c r="G465" s="161" t="s">
        <v>0</v>
      </c>
      <c r="H465" s="98"/>
    </row>
    <row r="466" spans="1:8" x14ac:dyDescent="0.35">
      <c r="A466" s="168"/>
      <c r="B466" s="168"/>
      <c r="C466" s="169"/>
      <c r="G466" s="161" t="s">
        <v>0</v>
      </c>
      <c r="H466" s="98"/>
    </row>
    <row r="467" spans="1:8" x14ac:dyDescent="0.35">
      <c r="A467" s="168"/>
      <c r="B467" s="168"/>
      <c r="C467" s="169"/>
      <c r="G467" s="161" t="s">
        <v>0</v>
      </c>
      <c r="H467" s="98"/>
    </row>
    <row r="468" spans="1:8" x14ac:dyDescent="0.35">
      <c r="A468" s="168"/>
      <c r="B468" s="170"/>
      <c r="C468" s="169"/>
      <c r="G468" s="161" t="s">
        <v>0</v>
      </c>
      <c r="H468" s="98"/>
    </row>
    <row r="469" spans="1:8" x14ac:dyDescent="0.35">
      <c r="A469" s="168"/>
      <c r="B469" s="168"/>
      <c r="C469" s="169"/>
      <c r="G469" s="161" t="s">
        <v>0</v>
      </c>
      <c r="H469" s="98"/>
    </row>
    <row r="470" spans="1:8" x14ac:dyDescent="0.35">
      <c r="A470" s="168"/>
      <c r="B470" s="168"/>
      <c r="C470" s="169"/>
      <c r="G470" s="161" t="s">
        <v>0</v>
      </c>
      <c r="H470" s="98"/>
    </row>
    <row r="471" spans="1:8" x14ac:dyDescent="0.35">
      <c r="A471" s="168"/>
      <c r="B471" s="168"/>
      <c r="C471" s="169"/>
      <c r="G471" s="161" t="s">
        <v>0</v>
      </c>
      <c r="H471" s="98"/>
    </row>
    <row r="472" spans="1:8" x14ac:dyDescent="0.35">
      <c r="A472" s="168"/>
      <c r="B472" s="168"/>
      <c r="C472" s="169"/>
      <c r="G472" s="161" t="s">
        <v>0</v>
      </c>
      <c r="H472" s="98"/>
    </row>
    <row r="473" spans="1:8" x14ac:dyDescent="0.35">
      <c r="A473" s="168"/>
      <c r="B473" s="168"/>
      <c r="C473" s="169"/>
      <c r="G473" s="161" t="s">
        <v>0</v>
      </c>
      <c r="H473" s="98"/>
    </row>
    <row r="474" spans="1:8" x14ac:dyDescent="0.35">
      <c r="A474" s="168"/>
      <c r="B474" s="168"/>
      <c r="C474" s="169"/>
      <c r="G474" s="161" t="s">
        <v>0</v>
      </c>
      <c r="H474" s="98"/>
    </row>
    <row r="475" spans="1:8" x14ac:dyDescent="0.35">
      <c r="A475" s="168"/>
      <c r="B475" s="168"/>
      <c r="C475" s="169"/>
      <c r="G475" s="161" t="s">
        <v>0</v>
      </c>
      <c r="H475" s="98"/>
    </row>
    <row r="476" spans="1:8" x14ac:dyDescent="0.35">
      <c r="A476" s="168"/>
      <c r="B476" s="168"/>
      <c r="C476" s="169"/>
      <c r="G476" s="161" t="s">
        <v>0</v>
      </c>
      <c r="H476" s="98"/>
    </row>
    <row r="477" spans="1:8" x14ac:dyDescent="0.35">
      <c r="A477" s="168"/>
      <c r="B477" s="168"/>
      <c r="C477" s="169"/>
      <c r="G477" s="161" t="s">
        <v>0</v>
      </c>
      <c r="H477" s="98"/>
    </row>
    <row r="478" spans="1:8" x14ac:dyDescent="0.35">
      <c r="A478" s="168"/>
      <c r="B478" s="168"/>
      <c r="C478" s="169"/>
      <c r="G478" s="161" t="s">
        <v>0</v>
      </c>
      <c r="H478" s="98"/>
    </row>
    <row r="479" spans="1:8" x14ac:dyDescent="0.35">
      <c r="A479" s="168"/>
      <c r="B479" s="168"/>
      <c r="C479" s="169"/>
      <c r="G479" s="161" t="s">
        <v>0</v>
      </c>
      <c r="H479" s="98"/>
    </row>
    <row r="480" spans="1:8" x14ac:dyDescent="0.35">
      <c r="A480" s="168"/>
      <c r="B480" s="168"/>
      <c r="C480" s="169"/>
      <c r="G480" s="161" t="s">
        <v>0</v>
      </c>
      <c r="H480" s="98"/>
    </row>
    <row r="481" spans="1:8" x14ac:dyDescent="0.35">
      <c r="A481" s="168"/>
      <c r="B481" s="168"/>
      <c r="C481" s="169"/>
      <c r="G481" s="161" t="s">
        <v>0</v>
      </c>
      <c r="H481" s="98"/>
    </row>
    <row r="482" spans="1:8" x14ac:dyDescent="0.35">
      <c r="A482" s="168"/>
      <c r="B482" s="168"/>
      <c r="C482" s="169"/>
      <c r="G482" s="161" t="s">
        <v>0</v>
      </c>
      <c r="H482" s="98"/>
    </row>
    <row r="483" spans="1:8" x14ac:dyDescent="0.35">
      <c r="A483" s="168"/>
      <c r="B483" s="168"/>
      <c r="C483" s="169"/>
      <c r="G483" s="161" t="s">
        <v>0</v>
      </c>
      <c r="H483" s="98"/>
    </row>
    <row r="484" spans="1:8" x14ac:dyDescent="0.35">
      <c r="A484" s="168"/>
      <c r="B484" s="168"/>
      <c r="C484" s="169"/>
      <c r="G484" s="161" t="s">
        <v>61</v>
      </c>
      <c r="H484" s="98"/>
    </row>
    <row r="485" spans="1:8" x14ac:dyDescent="0.35">
      <c r="A485" s="168"/>
      <c r="B485" s="168"/>
      <c r="C485" s="169"/>
      <c r="G485" s="161" t="s">
        <v>61</v>
      </c>
      <c r="H485" s="98"/>
    </row>
    <row r="486" spans="1:8" x14ac:dyDescent="0.35">
      <c r="A486" s="168"/>
      <c r="B486" s="168"/>
      <c r="C486" s="169"/>
      <c r="G486" s="161" t="s">
        <v>61</v>
      </c>
      <c r="H486" s="98"/>
    </row>
    <row r="487" spans="1:8" x14ac:dyDescent="0.35">
      <c r="A487" s="169"/>
      <c r="B487" s="169"/>
      <c r="C487" s="169"/>
      <c r="G487" s="161" t="s">
        <v>61</v>
      </c>
      <c r="H487" s="98"/>
    </row>
    <row r="488" spans="1:8" x14ac:dyDescent="0.35">
      <c r="A488" s="168"/>
      <c r="B488" s="168"/>
      <c r="C488" s="169"/>
      <c r="G488" s="161" t="s">
        <v>61</v>
      </c>
      <c r="H488" s="98"/>
    </row>
    <row r="489" spans="1:8" x14ac:dyDescent="0.35">
      <c r="A489" s="168"/>
      <c r="B489" s="168"/>
      <c r="C489" s="169"/>
      <c r="G489" s="161" t="s">
        <v>61</v>
      </c>
      <c r="H489" s="98"/>
    </row>
    <row r="490" spans="1:8" x14ac:dyDescent="0.35">
      <c r="A490" s="168"/>
      <c r="B490" s="168"/>
      <c r="C490" s="169"/>
      <c r="G490" s="161" t="s">
        <v>61</v>
      </c>
      <c r="H490" s="98"/>
    </row>
    <row r="491" spans="1:8" x14ac:dyDescent="0.35">
      <c r="A491" s="169"/>
      <c r="B491" s="169"/>
      <c r="C491" s="169"/>
      <c r="G491" s="161" t="s">
        <v>61</v>
      </c>
      <c r="H491" s="98"/>
    </row>
    <row r="492" spans="1:8" x14ac:dyDescent="0.35">
      <c r="A492" s="168"/>
      <c r="B492" s="168"/>
      <c r="C492" s="169"/>
      <c r="G492" s="161" t="s">
        <v>61</v>
      </c>
      <c r="H492" s="98"/>
    </row>
    <row r="493" spans="1:8" x14ac:dyDescent="0.35">
      <c r="A493" s="168"/>
      <c r="B493" s="168"/>
      <c r="C493" s="169"/>
      <c r="G493" s="161" t="s">
        <v>61</v>
      </c>
      <c r="H493" s="98"/>
    </row>
    <row r="494" spans="1:8" x14ac:dyDescent="0.35">
      <c r="A494" s="168"/>
      <c r="B494" s="168"/>
      <c r="C494" s="169"/>
      <c r="G494" s="161" t="s">
        <v>61</v>
      </c>
      <c r="H494" s="98"/>
    </row>
    <row r="495" spans="1:8" x14ac:dyDescent="0.35">
      <c r="A495" s="168"/>
      <c r="B495" s="168"/>
      <c r="C495" s="169"/>
      <c r="G495" s="161" t="s">
        <v>61</v>
      </c>
      <c r="H495" s="98"/>
    </row>
    <row r="496" spans="1:8" x14ac:dyDescent="0.35">
      <c r="A496" s="168"/>
      <c r="B496" s="168"/>
      <c r="C496" s="169"/>
      <c r="G496" s="161" t="s">
        <v>61</v>
      </c>
      <c r="H496" s="98"/>
    </row>
    <row r="497" spans="1:8" x14ac:dyDescent="0.35">
      <c r="A497" s="168"/>
      <c r="B497" s="168"/>
      <c r="C497" s="169"/>
      <c r="G497" s="161" t="s">
        <v>61</v>
      </c>
      <c r="H497" s="98"/>
    </row>
    <row r="498" spans="1:8" x14ac:dyDescent="0.35">
      <c r="A498" s="168"/>
      <c r="B498" s="168"/>
      <c r="C498" s="169"/>
      <c r="G498" s="161" t="s">
        <v>61</v>
      </c>
      <c r="H498" s="98"/>
    </row>
    <row r="499" spans="1:8" x14ac:dyDescent="0.35">
      <c r="A499" s="168"/>
      <c r="B499" s="168"/>
      <c r="C499" s="169"/>
      <c r="G499" s="161" t="s">
        <v>61</v>
      </c>
      <c r="H499" s="98"/>
    </row>
    <row r="500" spans="1:8" x14ac:dyDescent="0.35">
      <c r="A500" s="168"/>
      <c r="B500" s="2"/>
      <c r="C500" s="169"/>
      <c r="G500" s="161" t="s">
        <v>61</v>
      </c>
      <c r="H500" s="98"/>
    </row>
    <row r="501" spans="1:8" x14ac:dyDescent="0.35">
      <c r="A501" s="168"/>
      <c r="B501" s="168"/>
      <c r="C501" s="169"/>
      <c r="G501" s="161" t="s">
        <v>61</v>
      </c>
      <c r="H501" s="98"/>
    </row>
    <row r="502" spans="1:8" x14ac:dyDescent="0.35">
      <c r="A502" s="168"/>
      <c r="B502" s="168"/>
      <c r="C502" s="169"/>
      <c r="G502" s="161" t="s">
        <v>61</v>
      </c>
      <c r="H502" s="98"/>
    </row>
    <row r="503" spans="1:8" x14ac:dyDescent="0.35">
      <c r="A503" s="168"/>
      <c r="B503" s="168"/>
      <c r="C503" s="169"/>
      <c r="G503" s="161" t="s">
        <v>61</v>
      </c>
      <c r="H503" s="98"/>
    </row>
    <row r="504" spans="1:8" x14ac:dyDescent="0.35">
      <c r="A504" s="168"/>
      <c r="B504" s="168"/>
      <c r="C504" s="169"/>
      <c r="G504" s="161" t="s">
        <v>61</v>
      </c>
      <c r="H504" s="98"/>
    </row>
    <row r="505" spans="1:8" x14ac:dyDescent="0.35">
      <c r="A505" s="168"/>
      <c r="B505" s="168"/>
      <c r="C505" s="169"/>
      <c r="G505" s="161" t="s">
        <v>61</v>
      </c>
      <c r="H505" s="98"/>
    </row>
    <row r="506" spans="1:8" x14ac:dyDescent="0.35">
      <c r="A506" s="168"/>
      <c r="B506" s="168"/>
      <c r="C506" s="169"/>
      <c r="G506" s="161" t="s">
        <v>61</v>
      </c>
      <c r="H506" s="98"/>
    </row>
    <row r="507" spans="1:8" x14ac:dyDescent="0.35">
      <c r="A507" s="168"/>
      <c r="B507" s="168"/>
      <c r="C507" s="169"/>
      <c r="G507" s="161" t="s">
        <v>61</v>
      </c>
      <c r="H507" s="98"/>
    </row>
    <row r="508" spans="1:8" x14ac:dyDescent="0.35">
      <c r="A508" s="168"/>
      <c r="B508" s="168"/>
      <c r="C508" s="169"/>
      <c r="G508" s="161" t="s">
        <v>61</v>
      </c>
      <c r="H508" s="98"/>
    </row>
    <row r="509" spans="1:8" x14ac:dyDescent="0.35">
      <c r="A509" s="168"/>
      <c r="B509" s="168"/>
      <c r="C509" s="169"/>
      <c r="G509" s="161" t="s">
        <v>61</v>
      </c>
      <c r="H509" s="98"/>
    </row>
    <row r="510" spans="1:8" x14ac:dyDescent="0.35">
      <c r="A510" s="168"/>
      <c r="B510" s="168"/>
      <c r="C510" s="169"/>
      <c r="G510" s="161" t="s">
        <v>61</v>
      </c>
      <c r="H510" s="98"/>
    </row>
    <row r="511" spans="1:8" x14ac:dyDescent="0.35">
      <c r="A511" s="168"/>
      <c r="B511" s="168"/>
      <c r="C511" s="169"/>
      <c r="G511" s="161" t="s">
        <v>61</v>
      </c>
      <c r="H511" s="98"/>
    </row>
    <row r="512" spans="1:8" x14ac:dyDescent="0.35">
      <c r="A512" s="168"/>
      <c r="B512" s="168"/>
      <c r="C512" s="169"/>
      <c r="G512" s="161" t="s">
        <v>61</v>
      </c>
      <c r="H512" s="98"/>
    </row>
    <row r="513" spans="1:8" x14ac:dyDescent="0.35">
      <c r="A513" s="168"/>
      <c r="B513" s="168"/>
      <c r="C513" s="169"/>
      <c r="G513" s="161" t="s">
        <v>61</v>
      </c>
      <c r="H513" s="98"/>
    </row>
    <row r="514" spans="1:8" x14ac:dyDescent="0.35">
      <c r="A514" s="168"/>
      <c r="B514" s="168"/>
      <c r="C514" s="169"/>
      <c r="G514" s="161" t="s">
        <v>61</v>
      </c>
      <c r="H514" s="98"/>
    </row>
    <row r="515" spans="1:8" x14ac:dyDescent="0.35">
      <c r="A515" s="168"/>
      <c r="B515" s="168"/>
      <c r="C515" s="169"/>
      <c r="G515" s="161" t="s">
        <v>61</v>
      </c>
      <c r="H515" s="98"/>
    </row>
    <row r="516" spans="1:8" x14ac:dyDescent="0.35">
      <c r="A516" s="168"/>
      <c r="B516" s="168"/>
      <c r="C516" s="169"/>
      <c r="G516" s="161" t="s">
        <v>61</v>
      </c>
      <c r="H516" s="98"/>
    </row>
    <row r="517" spans="1:8" x14ac:dyDescent="0.35">
      <c r="A517" s="168"/>
      <c r="B517" s="168"/>
      <c r="C517" s="169"/>
      <c r="G517" s="161" t="s">
        <v>61</v>
      </c>
      <c r="H517" s="98"/>
    </row>
    <row r="518" spans="1:8" x14ac:dyDescent="0.35">
      <c r="A518" s="168"/>
      <c r="B518" s="168"/>
      <c r="C518" s="169"/>
      <c r="G518" s="161" t="s">
        <v>61</v>
      </c>
      <c r="H518" s="98"/>
    </row>
    <row r="519" spans="1:8" x14ac:dyDescent="0.35">
      <c r="A519" s="168"/>
      <c r="B519" s="168"/>
      <c r="C519" s="169"/>
      <c r="G519" s="161" t="s">
        <v>61</v>
      </c>
      <c r="H519" s="98"/>
    </row>
    <row r="520" spans="1:8" x14ac:dyDescent="0.35">
      <c r="A520" s="168"/>
      <c r="B520" s="168"/>
      <c r="C520" s="169"/>
      <c r="G520" s="161" t="s">
        <v>61</v>
      </c>
      <c r="H520" s="98"/>
    </row>
    <row r="521" spans="1:8" x14ac:dyDescent="0.35">
      <c r="A521" s="168"/>
      <c r="B521" s="168"/>
      <c r="C521" s="169"/>
      <c r="G521" s="161" t="s">
        <v>61</v>
      </c>
      <c r="H521" s="98"/>
    </row>
    <row r="522" spans="1:8" x14ac:dyDescent="0.35">
      <c r="A522" s="168"/>
      <c r="B522" s="168"/>
      <c r="C522" s="169"/>
      <c r="G522" s="161" t="s">
        <v>61</v>
      </c>
      <c r="H522" s="98"/>
    </row>
    <row r="523" spans="1:8" x14ac:dyDescent="0.35">
      <c r="A523" s="168"/>
      <c r="B523" s="168"/>
      <c r="C523" s="169"/>
      <c r="G523" s="161" t="s">
        <v>61</v>
      </c>
      <c r="H523" s="98"/>
    </row>
    <row r="524" spans="1:8" x14ac:dyDescent="0.35">
      <c r="A524" s="168"/>
      <c r="B524" s="168"/>
      <c r="C524" s="169"/>
      <c r="G524" s="161" t="s">
        <v>61</v>
      </c>
      <c r="H524" s="98"/>
    </row>
    <row r="525" spans="1:8" x14ac:dyDescent="0.35">
      <c r="A525" s="170"/>
      <c r="B525" s="168"/>
      <c r="C525" s="169"/>
      <c r="G525" s="161" t="s">
        <v>61</v>
      </c>
      <c r="H525" s="98"/>
    </row>
    <row r="526" spans="1:8" x14ac:dyDescent="0.35">
      <c r="A526" s="168"/>
      <c r="B526" s="168"/>
      <c r="C526" s="169"/>
      <c r="G526" s="161" t="s">
        <v>61</v>
      </c>
    </row>
    <row r="527" spans="1:8" x14ac:dyDescent="0.35">
      <c r="A527" s="168"/>
      <c r="B527" s="168"/>
      <c r="C527" s="169"/>
      <c r="G527" s="161" t="s">
        <v>61</v>
      </c>
    </row>
    <row r="528" spans="1:8" x14ac:dyDescent="0.35">
      <c r="A528" s="168"/>
      <c r="B528" s="168"/>
      <c r="C528" s="169"/>
      <c r="G528" s="161" t="s">
        <v>61</v>
      </c>
    </row>
    <row r="529" spans="1:7" x14ac:dyDescent="0.35">
      <c r="A529" s="168"/>
      <c r="B529" s="168"/>
      <c r="C529" s="169"/>
      <c r="G529" s="161" t="s">
        <v>61</v>
      </c>
    </row>
    <row r="530" spans="1:7" x14ac:dyDescent="0.35">
      <c r="A530" s="168"/>
      <c r="B530" s="168"/>
      <c r="C530" s="169"/>
      <c r="G530" s="161" t="s">
        <v>61</v>
      </c>
    </row>
    <row r="531" spans="1:7" x14ac:dyDescent="0.35">
      <c r="A531" s="168"/>
      <c r="B531" s="168"/>
      <c r="C531" s="169"/>
      <c r="G531" s="161" t="s">
        <v>61</v>
      </c>
    </row>
    <row r="532" spans="1:7" x14ac:dyDescent="0.35">
      <c r="A532" s="168"/>
      <c r="B532" s="168"/>
      <c r="C532" s="169"/>
      <c r="G532" s="161" t="s">
        <v>61</v>
      </c>
    </row>
    <row r="533" spans="1:7" x14ac:dyDescent="0.35">
      <c r="A533" s="168"/>
      <c r="B533" s="168"/>
      <c r="C533" s="169"/>
      <c r="G533" s="161" t="s">
        <v>61</v>
      </c>
    </row>
    <row r="534" spans="1:7" x14ac:dyDescent="0.35">
      <c r="A534" s="168"/>
      <c r="B534" s="168"/>
      <c r="C534" s="169"/>
      <c r="G534" s="161" t="s">
        <v>61</v>
      </c>
    </row>
    <row r="535" spans="1:7" x14ac:dyDescent="0.35">
      <c r="A535" s="168"/>
      <c r="B535" s="168"/>
      <c r="C535" s="169"/>
      <c r="G535" s="161" t="s">
        <v>61</v>
      </c>
    </row>
    <row r="536" spans="1:7" x14ac:dyDescent="0.35">
      <c r="A536" s="168"/>
      <c r="B536" s="168"/>
      <c r="C536" s="169"/>
      <c r="G536" s="161" t="s">
        <v>61</v>
      </c>
    </row>
    <row r="537" spans="1:7" x14ac:dyDescent="0.35">
      <c r="A537" s="168"/>
      <c r="B537" s="168"/>
      <c r="C537" s="169"/>
      <c r="G537" s="161" t="s">
        <v>61</v>
      </c>
    </row>
    <row r="538" spans="1:7" x14ac:dyDescent="0.35">
      <c r="A538" s="168"/>
      <c r="B538" s="168"/>
      <c r="C538" s="169"/>
      <c r="G538" s="161" t="s">
        <v>61</v>
      </c>
    </row>
    <row r="539" spans="1:7" x14ac:dyDescent="0.35">
      <c r="A539" s="168"/>
      <c r="B539" s="168"/>
      <c r="C539" s="169"/>
      <c r="G539" s="161" t="s">
        <v>61</v>
      </c>
    </row>
    <row r="540" spans="1:7" x14ac:dyDescent="0.35">
      <c r="A540" s="168"/>
      <c r="B540" s="168"/>
      <c r="C540" s="169"/>
      <c r="G540" s="161" t="s">
        <v>61</v>
      </c>
    </row>
    <row r="541" spans="1:7" x14ac:dyDescent="0.35">
      <c r="A541" s="168"/>
      <c r="B541" s="168"/>
      <c r="C541" s="169"/>
      <c r="G541" s="161" t="s">
        <v>61</v>
      </c>
    </row>
    <row r="542" spans="1:7" x14ac:dyDescent="0.35">
      <c r="A542" s="168"/>
      <c r="B542" s="168"/>
      <c r="C542" s="169"/>
      <c r="G542" s="161" t="s">
        <v>61</v>
      </c>
    </row>
    <row r="543" spans="1:7" x14ac:dyDescent="0.35">
      <c r="A543" s="168"/>
      <c r="B543" s="168"/>
      <c r="C543" s="169"/>
      <c r="G543" s="161" t="s">
        <v>61</v>
      </c>
    </row>
    <row r="544" spans="1:7" x14ac:dyDescent="0.35">
      <c r="A544" s="168"/>
      <c r="B544" s="168"/>
      <c r="C544" s="169"/>
      <c r="G544" s="161" t="s">
        <v>61</v>
      </c>
    </row>
    <row r="545" spans="1:7" x14ac:dyDescent="0.35">
      <c r="A545" s="168"/>
      <c r="B545" s="168"/>
      <c r="C545" s="169"/>
      <c r="G545" s="161" t="s">
        <v>61</v>
      </c>
    </row>
    <row r="546" spans="1:7" x14ac:dyDescent="0.35">
      <c r="A546" s="168"/>
      <c r="B546" s="168"/>
      <c r="C546" s="169"/>
      <c r="G546" s="161" t="s">
        <v>61</v>
      </c>
    </row>
    <row r="547" spans="1:7" x14ac:dyDescent="0.35">
      <c r="A547" s="168"/>
      <c r="B547" s="168"/>
      <c r="C547" s="169"/>
      <c r="G547" s="161" t="s">
        <v>61</v>
      </c>
    </row>
    <row r="548" spans="1:7" x14ac:dyDescent="0.35">
      <c r="A548" s="168"/>
      <c r="B548" s="168"/>
      <c r="C548" s="169"/>
      <c r="G548" s="161" t="s">
        <v>61</v>
      </c>
    </row>
    <row r="549" spans="1:7" x14ac:dyDescent="0.35">
      <c r="A549" s="168"/>
      <c r="B549" s="168"/>
      <c r="C549" s="169"/>
      <c r="G549" s="161" t="s">
        <v>61</v>
      </c>
    </row>
    <row r="550" spans="1:7" x14ac:dyDescent="0.35">
      <c r="A550" s="168"/>
      <c r="B550" s="168"/>
      <c r="C550" s="169"/>
      <c r="G550" s="161" t="s">
        <v>61</v>
      </c>
    </row>
    <row r="551" spans="1:7" x14ac:dyDescent="0.35">
      <c r="A551" s="168"/>
      <c r="B551" s="168"/>
      <c r="C551" s="169"/>
      <c r="G551" s="161" t="s">
        <v>61</v>
      </c>
    </row>
    <row r="552" spans="1:7" x14ac:dyDescent="0.35">
      <c r="A552" s="168"/>
      <c r="B552" s="168"/>
      <c r="C552" s="169"/>
      <c r="G552" s="161" t="s">
        <v>61</v>
      </c>
    </row>
    <row r="553" spans="1:7" x14ac:dyDescent="0.35">
      <c r="A553" s="168"/>
      <c r="B553" s="168"/>
      <c r="C553" s="169"/>
      <c r="G553" s="161" t="s">
        <v>61</v>
      </c>
    </row>
    <row r="554" spans="1:7" x14ac:dyDescent="0.35">
      <c r="A554" s="168"/>
      <c r="B554" s="168"/>
      <c r="C554" s="169"/>
      <c r="G554" s="161" t="s">
        <v>61</v>
      </c>
    </row>
    <row r="555" spans="1:7" x14ac:dyDescent="0.35">
      <c r="A555" s="168"/>
      <c r="B555" s="168"/>
      <c r="C555" s="169"/>
      <c r="G555" s="161" t="s">
        <v>61</v>
      </c>
    </row>
    <row r="556" spans="1:7" x14ac:dyDescent="0.35">
      <c r="A556" s="168"/>
      <c r="B556" s="168"/>
      <c r="C556" s="169"/>
      <c r="G556" s="161" t="s">
        <v>61</v>
      </c>
    </row>
    <row r="557" spans="1:7" x14ac:dyDescent="0.35">
      <c r="A557" s="168"/>
      <c r="B557" s="168"/>
      <c r="C557" s="169"/>
      <c r="G557" s="161" t="s">
        <v>61</v>
      </c>
    </row>
    <row r="558" spans="1:7" x14ac:dyDescent="0.35">
      <c r="A558" s="168"/>
      <c r="B558" s="168"/>
      <c r="C558" s="169"/>
      <c r="G558" s="161" t="s">
        <v>61</v>
      </c>
    </row>
    <row r="559" spans="1:7" x14ac:dyDescent="0.35">
      <c r="A559" s="168"/>
      <c r="B559" s="168"/>
      <c r="C559" s="169"/>
      <c r="G559" s="161" t="s">
        <v>61</v>
      </c>
    </row>
    <row r="560" spans="1:7" x14ac:dyDescent="0.35">
      <c r="A560" s="168"/>
      <c r="B560" s="168"/>
      <c r="C560" s="169"/>
      <c r="G560" s="161" t="s">
        <v>61</v>
      </c>
    </row>
    <row r="561" spans="1:7" x14ac:dyDescent="0.35">
      <c r="A561" s="168"/>
      <c r="B561" s="168"/>
      <c r="C561" s="169"/>
      <c r="G561" s="161" t="s">
        <v>61</v>
      </c>
    </row>
    <row r="562" spans="1:7" x14ac:dyDescent="0.35">
      <c r="A562" s="168"/>
      <c r="B562" s="168"/>
      <c r="C562" s="169"/>
      <c r="G562" s="161" t="s">
        <v>61</v>
      </c>
    </row>
    <row r="563" spans="1:7" x14ac:dyDescent="0.35">
      <c r="A563" s="168"/>
      <c r="B563" s="168"/>
      <c r="C563" s="169"/>
      <c r="G563" s="161" t="s">
        <v>61</v>
      </c>
    </row>
    <row r="564" spans="1:7" x14ac:dyDescent="0.35">
      <c r="A564" s="168"/>
      <c r="B564" s="168"/>
      <c r="C564" s="169"/>
      <c r="G564" s="161" t="s">
        <v>61</v>
      </c>
    </row>
    <row r="565" spans="1:7" x14ac:dyDescent="0.35">
      <c r="A565" s="169"/>
      <c r="B565" s="169"/>
      <c r="C565" s="169"/>
      <c r="G565" s="161" t="s">
        <v>61</v>
      </c>
    </row>
    <row r="566" spans="1:7" x14ac:dyDescent="0.35">
      <c r="A566" s="168"/>
      <c r="B566" s="168"/>
      <c r="C566" s="169"/>
      <c r="G566" s="161" t="s">
        <v>61</v>
      </c>
    </row>
    <row r="567" spans="1:7" x14ac:dyDescent="0.35">
      <c r="A567" s="168"/>
      <c r="B567" s="168"/>
      <c r="C567" s="169"/>
      <c r="G567" s="161" t="s">
        <v>61</v>
      </c>
    </row>
    <row r="568" spans="1:7" x14ac:dyDescent="0.35">
      <c r="A568" s="168"/>
      <c r="B568" s="168"/>
      <c r="C568" s="169"/>
      <c r="G568" s="161" t="s">
        <v>61</v>
      </c>
    </row>
    <row r="569" spans="1:7" x14ac:dyDescent="0.35">
      <c r="A569" s="168"/>
      <c r="B569" s="168"/>
      <c r="C569" s="169"/>
      <c r="G569" s="161" t="s">
        <v>61</v>
      </c>
    </row>
    <row r="570" spans="1:7" x14ac:dyDescent="0.35">
      <c r="A570" s="168"/>
      <c r="B570" s="168"/>
      <c r="C570" s="169"/>
      <c r="G570" s="161" t="s">
        <v>61</v>
      </c>
    </row>
    <row r="571" spans="1:7" x14ac:dyDescent="0.35">
      <c r="A571" s="168"/>
      <c r="B571" s="168"/>
      <c r="C571" s="169"/>
      <c r="G571" s="161" t="s">
        <v>61</v>
      </c>
    </row>
    <row r="572" spans="1:7" x14ac:dyDescent="0.35">
      <c r="A572" s="168"/>
      <c r="B572" s="169"/>
      <c r="C572" s="169"/>
      <c r="G572" s="161" t="s">
        <v>61</v>
      </c>
    </row>
    <row r="573" spans="1:7" x14ac:dyDescent="0.35">
      <c r="A573" s="168"/>
      <c r="B573" s="168"/>
      <c r="C573" s="169"/>
      <c r="G573" s="161" t="s">
        <v>61</v>
      </c>
    </row>
    <row r="574" spans="1:7" x14ac:dyDescent="0.35">
      <c r="A574" s="168"/>
      <c r="B574" s="168"/>
      <c r="C574" s="169"/>
      <c r="G574" s="161" t="s">
        <v>61</v>
      </c>
    </row>
    <row r="575" spans="1:7" x14ac:dyDescent="0.35">
      <c r="A575" s="168"/>
      <c r="B575" s="168"/>
      <c r="C575" s="169"/>
      <c r="G575" s="161" t="s">
        <v>61</v>
      </c>
    </row>
    <row r="576" spans="1:7" x14ac:dyDescent="0.35">
      <c r="A576" s="168"/>
      <c r="B576" s="168"/>
      <c r="C576" s="169"/>
      <c r="G576" s="161" t="s">
        <v>61</v>
      </c>
    </row>
    <row r="577" spans="1:7" x14ac:dyDescent="0.35">
      <c r="A577" s="168"/>
      <c r="B577" s="168"/>
      <c r="C577" s="169"/>
      <c r="G577" s="161" t="s">
        <v>61</v>
      </c>
    </row>
    <row r="578" spans="1:7" x14ac:dyDescent="0.35">
      <c r="A578" s="168"/>
      <c r="B578" s="168"/>
      <c r="C578" s="169"/>
      <c r="G578" s="161" t="s">
        <v>61</v>
      </c>
    </row>
    <row r="579" spans="1:7" x14ac:dyDescent="0.35">
      <c r="A579" s="168"/>
      <c r="B579" s="168"/>
      <c r="C579" s="169"/>
      <c r="G579" s="161" t="s">
        <v>61</v>
      </c>
    </row>
    <row r="580" spans="1:7" x14ac:dyDescent="0.35">
      <c r="A580" s="168"/>
      <c r="B580" s="168"/>
      <c r="C580" s="169"/>
      <c r="G580" s="161" t="s">
        <v>61</v>
      </c>
    </row>
    <row r="581" spans="1:7" x14ac:dyDescent="0.35">
      <c r="A581" s="168"/>
      <c r="B581" s="168"/>
      <c r="C581" s="169"/>
      <c r="G581" s="161" t="s">
        <v>61</v>
      </c>
    </row>
    <row r="582" spans="1:7" x14ac:dyDescent="0.35">
      <c r="A582" s="168"/>
      <c r="B582" s="168"/>
      <c r="C582" s="169"/>
      <c r="G582" s="161" t="s">
        <v>61</v>
      </c>
    </row>
    <row r="583" spans="1:7" x14ac:dyDescent="0.35">
      <c r="A583" s="168"/>
      <c r="B583" s="168"/>
      <c r="C583" s="169"/>
      <c r="G583" s="161" t="s">
        <v>61</v>
      </c>
    </row>
    <row r="584" spans="1:7" x14ac:dyDescent="0.35">
      <c r="A584" s="168"/>
      <c r="B584" s="168"/>
      <c r="C584" s="169"/>
      <c r="G584" s="161" t="s">
        <v>61</v>
      </c>
    </row>
    <row r="585" spans="1:7" x14ac:dyDescent="0.35">
      <c r="A585" s="168"/>
      <c r="B585" s="168"/>
      <c r="C585" s="169"/>
      <c r="G585" s="161" t="s">
        <v>61</v>
      </c>
    </row>
    <row r="586" spans="1:7" x14ac:dyDescent="0.35">
      <c r="A586" s="168"/>
      <c r="B586" s="168"/>
      <c r="C586" s="169"/>
      <c r="G586" s="161" t="s">
        <v>61</v>
      </c>
    </row>
    <row r="587" spans="1:7" x14ac:dyDescent="0.35">
      <c r="A587" s="168"/>
      <c r="B587" s="168"/>
      <c r="C587" s="169"/>
      <c r="G587" s="161" t="s">
        <v>61</v>
      </c>
    </row>
    <row r="588" spans="1:7" x14ac:dyDescent="0.35">
      <c r="A588" s="168"/>
      <c r="B588" s="168"/>
      <c r="C588" s="169"/>
      <c r="G588" s="161" t="s">
        <v>61</v>
      </c>
    </row>
    <row r="589" spans="1:7" x14ac:dyDescent="0.35">
      <c r="A589" s="168"/>
      <c r="B589" s="168"/>
      <c r="C589" s="169"/>
      <c r="G589" s="161" t="s">
        <v>61</v>
      </c>
    </row>
    <row r="590" spans="1:7" x14ac:dyDescent="0.35">
      <c r="A590" s="168"/>
      <c r="B590" s="168"/>
      <c r="C590" s="169"/>
      <c r="G590" s="161" t="s">
        <v>61</v>
      </c>
    </row>
    <row r="591" spans="1:7" x14ac:dyDescent="0.35">
      <c r="A591" s="168"/>
      <c r="B591" s="168"/>
      <c r="C591" s="169"/>
      <c r="G591" s="161" t="s">
        <v>61</v>
      </c>
    </row>
    <row r="592" spans="1:7" x14ac:dyDescent="0.35">
      <c r="A592" s="168"/>
      <c r="B592" s="168"/>
      <c r="C592" s="169"/>
      <c r="G592" s="161" t="s">
        <v>61</v>
      </c>
    </row>
    <row r="593" spans="1:7" x14ac:dyDescent="0.35">
      <c r="A593" s="168"/>
      <c r="B593" s="168"/>
      <c r="C593" s="169"/>
      <c r="G593" s="161" t="s">
        <v>61</v>
      </c>
    </row>
    <row r="594" spans="1:7" x14ac:dyDescent="0.35">
      <c r="A594" s="168"/>
      <c r="B594" s="168"/>
      <c r="C594" s="169"/>
      <c r="G594" s="161" t="s">
        <v>61</v>
      </c>
    </row>
    <row r="595" spans="1:7" x14ac:dyDescent="0.35">
      <c r="A595" s="168"/>
      <c r="B595" s="168"/>
      <c r="C595" s="169"/>
      <c r="G595" s="161" t="s">
        <v>61</v>
      </c>
    </row>
    <row r="596" spans="1:7" x14ac:dyDescent="0.35">
      <c r="A596" s="168"/>
      <c r="B596" s="168"/>
      <c r="C596" s="169"/>
      <c r="G596" s="161" t="s">
        <v>61</v>
      </c>
    </row>
    <row r="597" spans="1:7" x14ac:dyDescent="0.35">
      <c r="A597" s="168"/>
      <c r="B597" s="168"/>
      <c r="C597" s="169"/>
      <c r="G597" s="161" t="s">
        <v>61</v>
      </c>
    </row>
    <row r="598" spans="1:7" x14ac:dyDescent="0.35">
      <c r="A598" s="168"/>
      <c r="B598" s="168"/>
      <c r="C598" s="169"/>
      <c r="G598" s="161" t="s">
        <v>61</v>
      </c>
    </row>
    <row r="599" spans="1:7" x14ac:dyDescent="0.35">
      <c r="A599" s="168"/>
      <c r="B599" s="168"/>
      <c r="C599" s="169"/>
      <c r="G599" s="161" t="s">
        <v>61</v>
      </c>
    </row>
    <row r="600" spans="1:7" x14ac:dyDescent="0.35">
      <c r="A600" s="168"/>
      <c r="B600" s="168"/>
      <c r="C600" s="169"/>
      <c r="G600" s="161" t="s">
        <v>61</v>
      </c>
    </row>
    <row r="601" spans="1:7" x14ac:dyDescent="0.35">
      <c r="A601" s="168"/>
      <c r="B601" s="168"/>
      <c r="C601" s="169"/>
      <c r="G601" s="161" t="s">
        <v>61</v>
      </c>
    </row>
    <row r="602" spans="1:7" x14ac:dyDescent="0.35">
      <c r="A602" s="168"/>
      <c r="B602" s="168"/>
      <c r="C602" s="169"/>
      <c r="G602" s="161" t="s">
        <v>61</v>
      </c>
    </row>
    <row r="603" spans="1:7" x14ac:dyDescent="0.35">
      <c r="A603" s="168"/>
      <c r="B603" s="168"/>
      <c r="C603" s="169"/>
      <c r="G603" s="161" t="s">
        <v>61</v>
      </c>
    </row>
    <row r="604" spans="1:7" x14ac:dyDescent="0.35">
      <c r="A604" s="168"/>
      <c r="B604" s="168"/>
      <c r="C604" s="169"/>
      <c r="G604" s="161" t="s">
        <v>61</v>
      </c>
    </row>
    <row r="605" spans="1:7" x14ac:dyDescent="0.35">
      <c r="A605" s="168"/>
      <c r="B605" s="168"/>
      <c r="C605" s="169"/>
      <c r="G605" s="161" t="s">
        <v>61</v>
      </c>
    </row>
    <row r="606" spans="1:7" x14ac:dyDescent="0.35">
      <c r="A606" s="168"/>
      <c r="B606" s="168"/>
      <c r="C606" s="169"/>
      <c r="G606" s="161" t="s">
        <v>61</v>
      </c>
    </row>
    <row r="607" spans="1:7" x14ac:dyDescent="0.35">
      <c r="A607" s="168"/>
      <c r="B607" s="168"/>
      <c r="C607" s="169"/>
      <c r="G607" s="161" t="s">
        <v>61</v>
      </c>
    </row>
    <row r="608" spans="1:7" x14ac:dyDescent="0.35">
      <c r="A608" s="168"/>
      <c r="B608" s="168"/>
      <c r="C608" s="169"/>
      <c r="G608" s="161" t="s">
        <v>61</v>
      </c>
    </row>
    <row r="609" spans="1:7" x14ac:dyDescent="0.35">
      <c r="A609" s="168"/>
      <c r="B609" s="168"/>
      <c r="C609" s="169"/>
      <c r="G609" s="161" t="s">
        <v>61</v>
      </c>
    </row>
    <row r="610" spans="1:7" x14ac:dyDescent="0.35">
      <c r="A610" s="168"/>
      <c r="B610" s="168"/>
      <c r="C610" s="169"/>
      <c r="G610" s="161" t="s">
        <v>61</v>
      </c>
    </row>
    <row r="611" spans="1:7" x14ac:dyDescent="0.35">
      <c r="A611" s="168"/>
      <c r="B611" s="168"/>
      <c r="C611" s="169"/>
      <c r="G611" s="161" t="s">
        <v>61</v>
      </c>
    </row>
    <row r="612" spans="1:7" x14ac:dyDescent="0.35">
      <c r="A612" s="168"/>
      <c r="B612" s="168"/>
      <c r="C612" s="169"/>
      <c r="G612" s="161" t="s">
        <v>61</v>
      </c>
    </row>
    <row r="613" spans="1:7" x14ac:dyDescent="0.35">
      <c r="A613" s="168"/>
      <c r="B613" s="168"/>
      <c r="C613" s="169"/>
      <c r="G613" s="161" t="s">
        <v>61</v>
      </c>
    </row>
    <row r="614" spans="1:7" x14ac:dyDescent="0.35">
      <c r="A614" s="168"/>
      <c r="B614" s="168"/>
      <c r="C614" s="169"/>
      <c r="G614" s="161" t="s">
        <v>61</v>
      </c>
    </row>
    <row r="615" spans="1:7" x14ac:dyDescent="0.35">
      <c r="A615" s="168"/>
      <c r="B615" s="168"/>
      <c r="C615" s="169"/>
      <c r="G615" s="161" t="s">
        <v>61</v>
      </c>
    </row>
    <row r="616" spans="1:7" x14ac:dyDescent="0.35">
      <c r="A616" s="168"/>
      <c r="B616" s="168"/>
      <c r="C616" s="169"/>
      <c r="G616" s="161" t="s">
        <v>61</v>
      </c>
    </row>
    <row r="617" spans="1:7" x14ac:dyDescent="0.35">
      <c r="A617" s="168"/>
      <c r="B617" s="168"/>
      <c r="C617" s="169"/>
      <c r="G617" s="161" t="s">
        <v>61</v>
      </c>
    </row>
    <row r="618" spans="1:7" x14ac:dyDescent="0.35">
      <c r="A618" s="168"/>
      <c r="B618" s="168"/>
      <c r="C618" s="169"/>
      <c r="G618" s="161" t="s">
        <v>61</v>
      </c>
    </row>
    <row r="619" spans="1:7" x14ac:dyDescent="0.35">
      <c r="A619" s="171"/>
      <c r="B619" s="171"/>
      <c r="C619" s="171"/>
      <c r="G619" s="161" t="s">
        <v>61</v>
      </c>
    </row>
    <row r="620" spans="1:7" x14ac:dyDescent="0.35">
      <c r="A620" s="171"/>
      <c r="B620" s="171"/>
      <c r="C620" s="171"/>
      <c r="G620" s="161" t="s">
        <v>61</v>
      </c>
    </row>
    <row r="621" spans="1:7" x14ac:dyDescent="0.35">
      <c r="A621" s="168"/>
      <c r="B621" s="168"/>
      <c r="C621" s="169"/>
      <c r="G621" s="161" t="s">
        <v>61</v>
      </c>
    </row>
    <row r="622" spans="1:7" x14ac:dyDescent="0.35">
      <c r="A622" s="168"/>
      <c r="B622" s="168"/>
      <c r="C622" s="169"/>
      <c r="G622" s="161" t="s">
        <v>61</v>
      </c>
    </row>
    <row r="623" spans="1:7" x14ac:dyDescent="0.35">
      <c r="A623" s="168"/>
      <c r="B623" s="168"/>
      <c r="C623" s="169"/>
      <c r="G623" s="161" t="s">
        <v>61</v>
      </c>
    </row>
    <row r="624" spans="1:7" x14ac:dyDescent="0.35">
      <c r="A624" s="168"/>
      <c r="B624" s="168"/>
      <c r="C624" s="169"/>
      <c r="G624" s="161" t="s">
        <v>61</v>
      </c>
    </row>
    <row r="625" spans="1:7" x14ac:dyDescent="0.35">
      <c r="A625" s="168"/>
      <c r="B625" s="168"/>
      <c r="C625" s="169"/>
      <c r="G625" s="161" t="s">
        <v>61</v>
      </c>
    </row>
    <row r="626" spans="1:7" x14ac:dyDescent="0.35">
      <c r="A626" s="168"/>
      <c r="B626" s="168"/>
      <c r="C626" s="169"/>
    </row>
    <row r="627" spans="1:7" x14ac:dyDescent="0.35">
      <c r="A627" s="168"/>
      <c r="B627" s="168"/>
      <c r="C627" s="169"/>
    </row>
    <row r="628" spans="1:7" x14ac:dyDescent="0.35">
      <c r="A628" s="168"/>
      <c r="B628" s="168"/>
      <c r="C628" s="169"/>
    </row>
    <row r="629" spans="1:7" x14ac:dyDescent="0.35">
      <c r="A629" s="160"/>
      <c r="B629" s="160"/>
      <c r="G629" s="161" t="s">
        <v>61</v>
      </c>
    </row>
    <row r="630" spans="1:7" x14ac:dyDescent="0.35">
      <c r="A630" s="160"/>
      <c r="B630" s="160"/>
      <c r="G630" s="161" t="s">
        <v>61</v>
      </c>
    </row>
    <row r="631" spans="1:7" x14ac:dyDescent="0.35">
      <c r="A631" s="160"/>
      <c r="B631" s="160"/>
    </row>
    <row r="632" spans="1:7" x14ac:dyDescent="0.35">
      <c r="A632" s="160"/>
      <c r="B632" s="160"/>
    </row>
    <row r="633" spans="1:7" x14ac:dyDescent="0.35">
      <c r="A633" s="160"/>
      <c r="B633" s="160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3"/>
  <dimension ref="A1:AC26"/>
  <sheetViews>
    <sheetView workbookViewId="0">
      <selection activeCell="B4" sqref="B4"/>
    </sheetView>
  </sheetViews>
  <sheetFormatPr defaultRowHeight="12.5" x14ac:dyDescent="0.25"/>
  <cols>
    <col min="1" max="1" width="3" style="72" bestFit="1" customWidth="1"/>
    <col min="2" max="2" width="16.08984375" style="72" bestFit="1" customWidth="1"/>
    <col min="3" max="3" width="24" style="72" bestFit="1" customWidth="1"/>
    <col min="4" max="4" width="7.453125" style="72" bestFit="1" customWidth="1"/>
    <col min="5" max="5" width="50.08984375" style="72" customWidth="1"/>
    <col min="6" max="6" width="42.453125" style="72" hidden="1" customWidth="1"/>
    <col min="7" max="7" width="29.90625" style="72" hidden="1" customWidth="1"/>
    <col min="8" max="8" width="10" style="72" hidden="1" customWidth="1"/>
    <col min="9" max="9" width="37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53.90625" style="72" hidden="1" customWidth="1"/>
    <col min="18" max="18" width="11.54296875" style="72" hidden="1" customWidth="1"/>
    <col min="19" max="19" width="42.453125" style="72" hidden="1" customWidth="1"/>
    <col min="20" max="22" width="9.08984375" style="72" hidden="1" customWidth="1"/>
    <col min="23" max="23" width="7.08984375" style="72" hidden="1" customWidth="1"/>
    <col min="24" max="24" width="53.90625" style="72" hidden="1" customWidth="1"/>
    <col min="25" max="25" width="15.453125" style="72" hidden="1" customWidth="1"/>
    <col min="26" max="28" width="47.453125" style="72" hidden="1" customWidth="1"/>
    <col min="29" max="29" width="9.08984375" style="72" customWidth="1"/>
  </cols>
  <sheetData>
    <row r="1" spans="1:28" x14ac:dyDescent="0.25">
      <c r="B1" s="73" t="s">
        <v>85</v>
      </c>
      <c r="C1" s="73" t="s">
        <v>86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89"/>
      <c r="D2" s="89"/>
      <c r="E2" s="83" t="s">
        <v>145</v>
      </c>
      <c r="F2" s="77"/>
      <c r="G2" s="77"/>
      <c r="H2" s="77"/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 t="str">
        <f>IF(OR($B3="",$C3=""),"",IF($G3="",IF(NOT(ISERROR(VLOOKUP($C3,Rose!$AH:$AJ,3,FALSE))),IF(VLOOKUP($C3,Rose!$AH:$AJ,3,FALSE)&lt;&gt;$B3,"ERRORE 4",""),"ERRORE 4"),""))</f>
        <v/>
      </c>
      <c r="Z3" s="104"/>
      <c r="AA3" s="104"/>
      <c r="AB3" s="75"/>
    </row>
    <row r="4" spans="1:28" ht="13" x14ac:dyDescent="0.3">
      <c r="A4" s="72">
        <v>1</v>
      </c>
      <c r="B4" s="105"/>
      <c r="C4" s="79"/>
      <c r="D4" s="79"/>
      <c r="E4" s="106" t="str">
        <f>IF(F4="",IF(G4="",IF(H4="",IF(I4="",IF(J4="",IF(K4="",IF(L4="",IF(M4="",X4,M4),L4),K4),J4),I4),H4),G4),F4)</f>
        <v/>
      </c>
      <c r="F4" s="78" t="str">
        <f>IF(OR(B$4="",C4=""),"",IF(ISERROR(VLOOKUP($B$4,Rose!$AJ:$AJ,1,FALSE)),"ERRORE Il nome della fantasquadra è scritto male",""))</f>
        <v/>
      </c>
      <c r="G4" s="78" t="str">
        <f>IF(OR(B$4="",C4=""),"",IF(AND(ISERROR(VLOOKUP(C4,Rose!$AH:$AH,1,FALSE)),ISERROR(VLOOKUP(C4,Disponibili!$B:$B,1,FALSE))),"ERRORE Il giocatore è scritto male",""))</f>
        <v/>
      </c>
      <c r="H4" s="78" t="str">
        <f>IF(OR($B$4="",$C4=""),"",IF($G4="",IF(NOT(ISERROR(VLOOKUP($C4,Rose!$AH:$AJ,3,FALSE))),IF(Z4&lt;&gt;$B$4,"ERRORE Il giocatore non è in rosa alla squadra indicata",""),"ERRORE Il giocatore non è in rosa alla squadra indicata"),""))</f>
        <v/>
      </c>
      <c r="I4" s="78" t="str">
        <f>IF(COUNTIF(Rose!$A$5:$S$107,$C4)&gt;1,"","ERRORE Il giocatore non è in comproprietà")</f>
        <v/>
      </c>
      <c r="J4" s="78"/>
      <c r="K4" s="78"/>
      <c r="L4" s="78" t="str">
        <f>IF(OR(B$4="",C4=""),"",IF(F4&lt;&gt;"","",IF(SUM(D$4:D4)&gt;VLOOKUP(B$4,Rose!AJ:AM,4,FALSE),"ERRORE Offerta superiore ai crediti disponibili","")))</f>
        <v/>
      </c>
      <c r="M4" s="78" t="str">
        <f>IF(AND(C4&lt;&gt;"",D4&lt;&gt;"",B4=""),"ERRORE - Inserire il nome della fantasquadra","")</f>
        <v/>
      </c>
      <c r="N4" s="78"/>
      <c r="O4" s="78"/>
      <c r="P4" s="78"/>
      <c r="Q4" s="78" t="str">
        <f>IF(OR($B$4="",$C4=""),"",IF(OR(D4="",D4=0,TYPE(D4)&lt;&gt;1),"ERRORE Specificare la cifra che si vuole offrire per il giocatore",""))</f>
        <v/>
      </c>
      <c r="R4" s="78"/>
      <c r="S4" s="78" t="str">
        <f>IF(E4="","NO ERR",IF(ISERROR(FIND("ERRORE",E4,1)),"",E4))</f>
        <v>NO ERR</v>
      </c>
      <c r="T4" s="78"/>
      <c r="U4" s="78"/>
      <c r="V4" s="78"/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/>
      <c r="Z4" s="107" t="str">
        <f>IF($B$4="","",IF($B$4=Rose!A$4,IF(ISERROR(VLOOKUP($C4,Rose!$AH$5:$AJ$31,3,FALSE)),"ERRORE Il giocatore non è in rosa alla squadra indicata",VLOOKUP($C4,Rose!$AH$5:$AJ$31,3,FALSE)),IF($B$4=Rose!$A$42,IF(ISERROR(VLOOKUP($C4,Rose!$AH$34:$AJ$60,3,FALSE)),"ERRORE Il giocatore non è in rosa alla squadra indicata",VLOOKUP($C4,Rose!$AH$34:$AJ$60,3,FALSE)),IF($B$4=Rose!$A$80,IF(ISERROR(VLOOKUP($C4,Rose!$AH$63:$AJ$89,3,FALSE)),"ERRORE Il giocatore non è in rosa alla squadra indicata",VLOOKUP($C4,Rose!$AH$63:$AJ$89,3,FALSE)),IF($B$4=Rose!$G$4,IF(ISERROR(VLOOKUP($C4,Rose!$AH$92:$AJ$118,3,FALSE)),"ERRORE Il giocatore non è in rosa alla squadra indicata",VLOOKUP($C4,Rose!$AH$92:$AJ$118,3,FALSE)),AA4)))))</f>
        <v/>
      </c>
      <c r="AA4" s="107" t="str">
        <f>IF($B$4="","",IF($B$4=Rose!$M$4,IF(ISERROR(VLOOKUP($C4,Rose!$AH$121:$AJ$147,3,FALSE)),"ERRORE Il giocatore non è in rosa alla squadra indicata",VLOOKUP($C4,Rose!$AH$121:$AJ$147,3,FALSE)),IF($B$4=Rose!$S$4,IF(ISERROR(VLOOKUP($C4,Rose!$AH$150:$AJ$176,3,FALSE)),"ERRORE Il giocatore non è in rosa alla squadra indicata",VLOOKUP($C4,Rose!$AH$150:$AJ$176,3,FALSE)),IF($B$4=Rose!$G$42,IF(ISERROR(VLOOKUP($C4,Rose!$AH$179:$AJ$205,3,FALSE)),"ERRORE Il giocatore non è in rosa alla squadra indicata",VLOOKUP($C4,Rose!$AH$179:$AJ$205,3,FALSE)),IF($B$4=Rose!$M$42,IF(ISERROR(VLOOKUP($C4,Rose!$AH$208:$AJ$234,3,FALSE)),"ERRORE Il giocatore non è in rosa alla squadra indicata",VLOOKUP($C4,Rose!$AH$208:$AJ$234,3,FALSE)),AB$4)))))</f>
        <v/>
      </c>
      <c r="AB4" s="108" t="str">
        <f>IF($B$4="","",IF($B$4=Rose!$S$42,IF(ISERROR(VLOOKUP($C4,Rose!$AH$237:$AJ$263,3,FALSE)),"ERRORE Il giocatore non è in rosa alla squadra indicata",VLOOKUP($C4,Rose!$AH$237:$AJ$263,3,FALSE)),IF($B$4=Rose!$G$80,IF(ISERROR(VLOOKUP($C4,Rose!$AH$266:$AJ$292,3,FALSE)),"ERRORE Il giocatore non è in rosa alla squadra indicata",VLOOKUP($C4,Rose!$AH$266:$AJ$292,3,FALSE)),IF($B$4=Rose!$M$80,IF(ISERROR(VLOOKUP($C4,Rose!$AH$295:$AJ$321,3,FALSE)),"ERRORE Il giocatore non è in rosa alla squadra indicata",VLOOKUP($C4,Rose!$AH$295:$AJ$321,3,FALSE)),IF($B$4=Rose!$S$80,IF(ISERROR(VLOOKUP($C4,Rose!$AH$324:$AJ$350,3,FALSE)),"ERRORE Il giocatore non è in rosa alla squadra indicata",VLOOKUP($C4,Rose!$AH$324:$AJ$350,3,FALSE)),"ERRORE Il giocatore non è in rosa alla squadra indicata")))))</f>
        <v/>
      </c>
    </row>
    <row r="5" spans="1:28" ht="13" x14ac:dyDescent="0.3">
      <c r="A5" s="72">
        <v>2</v>
      </c>
      <c r="B5" s="80"/>
      <c r="C5" s="79"/>
      <c r="D5" s="79"/>
      <c r="E5" s="106" t="str">
        <f t="shared" ref="E5:E18" si="0">IF(F5="",IF(G5="",IF(H5="",IF(I5="",IF(J5="",IF(K5="",IF(L5="",IF(M5="",X5,M5),L5),K5),J5),I5),H5),G5),F5)</f>
        <v/>
      </c>
      <c r="F5" s="78" t="str">
        <f>IF(OR(B$4="",C5=""),"",IF(ISERROR(VLOOKUP($B$4,Rose!$AJ:$AJ,1,FALSE)),"ERRORE Il nome della fantasquadra è scritto male",""))</f>
        <v/>
      </c>
      <c r="G5" s="78" t="str">
        <f>IF(OR(B$4="",C5=""),"",IF(AND(ISERROR(VLOOKUP(C5,Rose!$AH:$AH,1,FALSE)),ISERROR(VLOOKUP(C5,Disponibili!$B:$B,1,FALSE))),"ERRORE Il giocatore è scritto male",""))</f>
        <v/>
      </c>
      <c r="H5" s="78" t="str">
        <f>IF(OR($B$4="",$C5=""),"",IF($G5="",IF(NOT(ISERROR(VLOOKUP($C5,Rose!$AH:$AJ,3,FALSE))),IF(Z5&lt;&gt;$B$4,"ERRORE Il giocatore non è in rosa alla squadra indicata",""),"ERRORE Il giocatore non è in rosa alla squadra indicata"),""))</f>
        <v/>
      </c>
      <c r="I5" s="78" t="str">
        <f>IF(COUNTIF(Rose!$A$5:$S$107,$C5)&gt;1,"","ERRORE Il giocatore non è in comproprietà")</f>
        <v/>
      </c>
      <c r="J5" s="78" t="str">
        <f>IF(ISERROR(VLOOKUP(C5,C$4:C4,1,FALSE)),"","ERRORE Ci sono più offerte per questo giocatore")</f>
        <v/>
      </c>
      <c r="K5" s="78"/>
      <c r="L5" s="78" t="str">
        <f>IF(OR(B$4="",C5=""),"",IF(F5&lt;&gt;"","",IF(SUM(D$4:D5)&gt;VLOOKUP(B$4,Rose!AJ:AM,4,FALSE),"ERRORE Offerta superiore ai crediti disponibili","")))</f>
        <v/>
      </c>
      <c r="M5" s="78"/>
      <c r="N5" s="78"/>
      <c r="O5" s="78"/>
      <c r="P5" s="78"/>
      <c r="Q5" s="78" t="str">
        <f t="shared" ref="Q5:Q18" si="1">IF(OR($B$4="",$C5=""),"",IF(OR(D5="",D5=0,TYPE(D5)&lt;&gt;1),"ERRORE Specificare la cifra che si vuole offrire per il giocatore",""))</f>
        <v/>
      </c>
      <c r="R5" s="78"/>
      <c r="S5" s="78" t="str">
        <f t="shared" ref="S5:S18" si="2">IF(E5="","NO ERR",IF(ISERROR(FIND("ERRORE",E5,1)),"",E5))</f>
        <v>NO ERR</v>
      </c>
      <c r="T5" s="78"/>
      <c r="U5" s="78"/>
      <c r="V5" s="78"/>
      <c r="W5" s="78" t="str">
        <f t="shared" ref="W5:W18" si="3">IF(B$4="","",UPPER(C5)&amp;","&amp;D5&amp;";")</f>
        <v/>
      </c>
      <c r="X5" s="78" t="str">
        <f t="shared" ref="X5:X18" si="4">IF(OR(B$4="",C5=""),"",IF(N5="",IF(O5="",IF(P5="",IF(Q5="",IF(R5="",W5,R5),Q5),P5),O5),N5))</f>
        <v/>
      </c>
      <c r="Y5" s="78"/>
      <c r="Z5" s="107" t="str">
        <f>IF($B$4="","",IF($B$4=Rose!A$4,IF(ISERROR(VLOOKUP($C5,Rose!$AH$5:$AJ$31,3,FALSE)),"ERRORE Il giocatore non è in rosa alla squadra indicata",VLOOKUP($C5,Rose!$AH$5:$AJ$31,3,FALSE)),IF($B$4=Rose!$A$42,IF(ISERROR(VLOOKUP($C5,Rose!$AH$34:$AJ$60,3,FALSE)),"ERRORE Il giocatore non è in rosa alla squadra indicata",VLOOKUP($C5,Rose!$AH$34:$AJ$60,3,FALSE)),IF($B$4=Rose!$A$80,IF(ISERROR(VLOOKUP($C5,Rose!$AH$63:$AJ$89,3,FALSE)),"ERRORE Il giocatore non è in rosa alla squadra indicata",VLOOKUP($C5,Rose!$AH$63:$AJ$89,3,FALSE)),IF($B$4=Rose!$G$4,IF(ISERROR(VLOOKUP($C5,Rose!$AH$92:$AJ$118,3,FALSE)),"ERRORE Il giocatore non è in rosa alla squadra indicata",VLOOKUP($C5,Rose!$AH$92:$AJ$118,3,FALSE)),AA5)))))</f>
        <v/>
      </c>
      <c r="AA5" s="107" t="str">
        <f>IF($B$4="","",IF($B$4=Rose!$M$4,IF(ISERROR(VLOOKUP($C5,Rose!$AH$121:$AJ$147,3,FALSE)),"ERRORE Il giocatore non è in rosa alla squadra indicata",VLOOKUP($C5,Rose!$AH$121:$AJ$147,3,FALSE)),IF($B$4=Rose!$S$4,IF(ISERROR(VLOOKUP($C5,Rose!$AH$150:$AJ$176,3,FALSE)),"ERRORE Il giocatore non è in rosa alla squadra indicata",VLOOKUP($C5,Rose!$AH$150:$AJ$176,3,FALSE)),IF($B$4=Rose!$G$42,IF(ISERROR(VLOOKUP($C5,Rose!$AH$179:$AJ$205,3,FALSE)),"ERRORE Il giocatore non è in rosa alla squadra indicata",VLOOKUP($C5,Rose!$AH$179:$AJ$205,3,FALSE)),IF($B$4=Rose!$M$42,IF(ISERROR(VLOOKUP($C5,Rose!$AH$208:$AJ$234,3,FALSE)),"ERRORE Il giocatore non è in rosa alla squadra indicata",VLOOKUP($C5,Rose!$AH$208:$AJ$234,3,FALSE)),AB$4)))))</f>
        <v/>
      </c>
      <c r="AB5" s="108" t="str">
        <f>IF($B$4="","",IF($B$4=Rose!$S$42,IF(ISERROR(VLOOKUP($C5,Rose!$AH$237:$AJ$263,3,FALSE)),"ERRORE Il giocatore non è in rosa alla squadra indicata",VLOOKUP($C5,Rose!$AH$237:$AJ$263,3,FALSE)),IF($B$4=Rose!$G$80,IF(ISERROR(VLOOKUP($C5,Rose!$AH$266:$AJ$292,3,FALSE)),"ERRORE Il giocatore non è in rosa alla squadra indicata",VLOOKUP($C5,Rose!$AH$266:$AJ$292,3,FALSE)),IF($B$4=Rose!$M$80,IF(ISERROR(VLOOKUP($C5,Rose!$AH$295:$AJ$321,3,FALSE)),"ERRORE Il giocatore non è in rosa alla squadra indicata",VLOOKUP($C5,Rose!$AH$295:$AJ$321,3,FALSE)),IF($B$4=Rose!$S$80,IF(ISERROR(VLOOKUP($C5,Rose!$AH$324:$AJ$350,3,FALSE)),"ERRORE Il giocatore non è in rosa alla squadra indicata",VLOOKUP($C5,Rose!$AH$324:$AJ$350,3,FALSE)),"ERRORE Il giocatore non è in rosa alla squadra indicata")))))</f>
        <v/>
      </c>
    </row>
    <row r="6" spans="1:28" ht="13" x14ac:dyDescent="0.3">
      <c r="A6" s="72">
        <v>3</v>
      </c>
      <c r="B6" s="80"/>
      <c r="C6" s="79"/>
      <c r="D6" s="79"/>
      <c r="E6" s="106" t="str">
        <f t="shared" si="0"/>
        <v/>
      </c>
      <c r="F6" s="78" t="str">
        <f>IF(OR(B$4="",C6=""),"",IF(ISERROR(VLOOKUP($B$4,Rose!$AJ:$AJ,1,FALSE)),"ERRORE Il nome della fantasquadra è scritto male",""))</f>
        <v/>
      </c>
      <c r="G6" s="78" t="str">
        <f>IF(OR(B$4="",C6=""),"",IF(AND(ISERROR(VLOOKUP(C6,Rose!$AH:$AH,1,FALSE)),ISERROR(VLOOKUP(C6,Disponibili!$B:$B,1,FALSE))),"ERRORE Il giocatore è scritto male",""))</f>
        <v/>
      </c>
      <c r="H6" s="78" t="str">
        <f>IF(OR($B$4="",$C6=""),"",IF($G6="",IF(NOT(ISERROR(VLOOKUP($C6,Rose!$AH:$AJ,3,FALSE))),IF(Z6&lt;&gt;$B$4,"ERRORE Il giocatore non è in rosa alla squadra indicata 1",""),"ERRORE Il giocatore non è in rosa alla squadra indicata 2"),""))</f>
        <v/>
      </c>
      <c r="I6" s="78" t="str">
        <f>IF(COUNTIF(Rose!$A$5:$S$107,$C6)&gt;1,"","ERRORE Il giocatore non è in comproprietà")</f>
        <v/>
      </c>
      <c r="J6" s="78" t="str">
        <f>IF(ISERROR(VLOOKUP(C6,C$4:C5,1,FALSE)),"","ERRORE Ci sono più offerte per questo giocatore")</f>
        <v/>
      </c>
      <c r="K6" s="78"/>
      <c r="L6" s="78" t="str">
        <f>IF(OR(B$4="",C6=""),"",IF(F6&lt;&gt;"","",IF(SUM(D$4:D6)&gt;VLOOKUP(B$4,Rose!AJ:AM,4,FALSE),"ERRORE Offerta superiore ai crediti disponibili","")))</f>
        <v/>
      </c>
      <c r="M6" s="78"/>
      <c r="N6" s="78"/>
      <c r="O6" s="78"/>
      <c r="P6" s="78"/>
      <c r="Q6" s="78" t="str">
        <f t="shared" si="1"/>
        <v/>
      </c>
      <c r="R6" s="78"/>
      <c r="S6" s="78" t="str">
        <f t="shared" si="2"/>
        <v>NO ERR</v>
      </c>
      <c r="T6" s="78"/>
      <c r="U6" s="78"/>
      <c r="V6" s="78"/>
      <c r="W6" s="78" t="str">
        <f t="shared" si="3"/>
        <v/>
      </c>
      <c r="X6" s="78" t="str">
        <f t="shared" si="4"/>
        <v/>
      </c>
      <c r="Y6" s="78"/>
      <c r="Z6" s="107" t="str">
        <f>IF($B$4="","",IF($B$4=Rose!A$4,IF(ISERROR(VLOOKUP($C6,Rose!$AH$5:$AJ$31,3,FALSE)),"ERRORE Il giocatore non è in rosa alla squadra indicata",VLOOKUP($C6,Rose!$AH$5:$AJ$31,3,FALSE)),IF($B$4=Rose!$A$42,IF(ISERROR(VLOOKUP($C6,Rose!$AH$34:$AJ$60,3,FALSE)),"ERRORE Il giocatore non è in rosa alla squadra indicata",VLOOKUP($C6,Rose!$AH$34:$AJ$60,3,FALSE)),IF($B$4=Rose!$A$80,IF(ISERROR(VLOOKUP($C6,Rose!$AH$63:$AJ$89,3,FALSE)),"ERRORE Il giocatore non è in rosa alla squadra indicata",VLOOKUP($C6,Rose!$AH$63:$AJ$89,3,FALSE)),IF($B$4=Rose!$G$4,IF(ISERROR(VLOOKUP($C6,Rose!$AH$92:$AJ$118,3,FALSE)),"ERRORE Il giocatore non è in rosa alla squadra indicata",VLOOKUP($C6,Rose!$AH$92:$AJ$118,3,FALSE)),AA6)))))</f>
        <v/>
      </c>
      <c r="AA6" s="107" t="str">
        <f>IF($B$4="","",IF($B$4=Rose!$M$4,IF(ISERROR(VLOOKUP($C6,Rose!$AH$121:$AJ$147,3,FALSE)),"ERRORE Il giocatore non è in rosa alla squadra indicata",VLOOKUP($C6,Rose!$AH$121:$AJ$147,3,FALSE)),IF($B$4=Rose!$S$4,IF(ISERROR(VLOOKUP($C6,Rose!$AH$150:$AJ$176,3,FALSE)),"ERRORE Il giocatore non è in rosa alla squadra indicata",VLOOKUP($C6,Rose!$AH$150:$AJ$176,3,FALSE)),IF($B$4=Rose!$G$42,IF(ISERROR(VLOOKUP($C6,Rose!$AH$179:$AJ$205,3,FALSE)),"ERRORE Il giocatore non è in rosa alla squadra indicata",VLOOKUP($C6,Rose!$AH$179:$AJ$205,3,FALSE)),IF($B$4=Rose!$M$42,IF(ISERROR(VLOOKUP($C6,Rose!$AH$208:$AJ$234,3,FALSE)),"ERRORE Il giocatore non è in rosa alla squadra indicata",VLOOKUP($C6,Rose!$AH$208:$AJ$234,3,FALSE)),AB$4)))))</f>
        <v/>
      </c>
      <c r="AB6" s="108" t="str">
        <f>IF($B$4="","",IF($B$4=Rose!$S$42,IF(ISERROR(VLOOKUP($C6,Rose!$AH$237:$AJ$263,3,FALSE)),"ERRORE Il giocatore non è in rosa alla squadra indicata",VLOOKUP($C6,Rose!$AH$237:$AJ$263,3,FALSE)),IF($B$4=Rose!$G$80,IF(ISERROR(VLOOKUP($C6,Rose!$AH$266:$AJ$292,3,FALSE)),"ERRORE Il giocatore non è in rosa alla squadra indicata",VLOOKUP($C6,Rose!$AH$266:$AJ$292,3,FALSE)),IF($B$4=Rose!$M$80,IF(ISERROR(VLOOKUP($C6,Rose!$AH$295:$AJ$321,3,FALSE)),"ERRORE Il giocatore non è in rosa alla squadra indicata",VLOOKUP($C6,Rose!$AH$295:$AJ$321,3,FALSE)),IF($B$4=Rose!$S$80,IF(ISERROR(VLOOKUP($C6,Rose!$AH$324:$AJ$350,3,FALSE)),"ERRORE Il giocatore non è in rosa alla squadra indicata",VLOOKUP($C6,Rose!$AH$324:$AJ$350,3,FALSE)),"ERRORE Il giocatore non è in rosa alla squadra indicata")))))</f>
        <v/>
      </c>
    </row>
    <row r="7" spans="1:28" ht="13" x14ac:dyDescent="0.3">
      <c r="A7" s="72">
        <v>4</v>
      </c>
      <c r="B7" s="80"/>
      <c r="C7" s="79"/>
      <c r="D7" s="79"/>
      <c r="E7" s="106" t="str">
        <f t="shared" si="0"/>
        <v/>
      </c>
      <c r="F7" s="78" t="str">
        <f>IF(OR(B$4="",C7=""),"",IF(ISERROR(VLOOKUP($B$4,Rose!$AJ:$AJ,1,FALSE)),"ERRORE Il nome della fantasquadra è scritto male",""))</f>
        <v/>
      </c>
      <c r="G7" s="78" t="str">
        <f>IF(OR(B$4="",C7=""),"",IF(AND(ISERROR(VLOOKUP(C7,Rose!$AH:$AH,1,FALSE)),ISERROR(VLOOKUP(C7,Disponibili!$B:$B,1,FALSE))),"ERRORE Il giocatore è scritto male",""))</f>
        <v/>
      </c>
      <c r="H7" s="78" t="str">
        <f>IF(OR($B$4="",$C7=""),"",IF($G7="",IF(NOT(ISERROR(VLOOKUP($C7,Rose!$AH:$AJ,3,FALSE))),IF(Z7&lt;&gt;$B$4,"ERRORE Il giocatore non è in rosa alla squadra indicata",""),"ERRORE Il giocatore non è in rosa alla squadra indicata"),""))</f>
        <v/>
      </c>
      <c r="I7" s="78" t="str">
        <f>IF(COUNTIF(Rose!$A$5:$S$107,$C7)&gt;1,"","ERRORE Il giocatore non è in comproprietà")</f>
        <v/>
      </c>
      <c r="J7" s="78" t="str">
        <f>IF(ISERROR(VLOOKUP(C7,C$4:C6,1,FALSE)),"","ERRORE Ci sono più offerte per questo giocatore")</f>
        <v/>
      </c>
      <c r="K7" s="78"/>
      <c r="L7" s="78" t="str">
        <f>IF(OR(B$4="",C7=""),"",IF(F7&lt;&gt;"","",IF(SUM(D$4:D7)&gt;VLOOKUP(B$4,Rose!AJ:AM,4,FALSE),"ERRORE Offerta superiore ai crediti disponibili","")))</f>
        <v/>
      </c>
      <c r="M7" s="78"/>
      <c r="N7" s="78"/>
      <c r="O7" s="78"/>
      <c r="P7" s="78"/>
      <c r="Q7" s="78" t="str">
        <f t="shared" si="1"/>
        <v/>
      </c>
      <c r="R7" s="78"/>
      <c r="S7" s="78" t="str">
        <f t="shared" si="2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107" t="str">
        <f>IF($B$4="","",IF($B$4=Rose!A$4,IF(ISERROR(VLOOKUP($C7,Rose!$AH$5:$AJ$31,3,FALSE)),"ERRORE Il giocatore non è in rosa alla squadra indicata",VLOOKUP($C7,Rose!$AH$5:$AJ$31,3,FALSE)),IF($B$4=Rose!$A$42,IF(ISERROR(VLOOKUP($C7,Rose!$AH$34:$AJ$60,3,FALSE)),"ERRORE Il giocatore non è in rosa alla squadra indicata",VLOOKUP($C7,Rose!$AH$34:$AJ$60,3,FALSE)),IF($B$4=Rose!$A$80,IF(ISERROR(VLOOKUP($C7,Rose!$AH$63:$AJ$89,3,FALSE)),"ERRORE Il giocatore non è in rosa alla squadra indicata",VLOOKUP($C7,Rose!$AH$63:$AJ$89,3,FALSE)),IF($B$4=Rose!$G$4,IF(ISERROR(VLOOKUP($C7,Rose!$AH$92:$AJ$118,3,FALSE)),"ERRORE Il giocatore non è in rosa alla squadra indicata",VLOOKUP($C7,Rose!$AH$92:$AJ$118,3,FALSE)),AA7)))))</f>
        <v/>
      </c>
      <c r="AA7" s="107" t="str">
        <f>IF($B$4="","",IF($B$4=Rose!$M$4,IF(ISERROR(VLOOKUP($C7,Rose!$AH$121:$AJ$147,3,FALSE)),"ERRORE Il giocatore non è in rosa alla squadra indicata",VLOOKUP($C7,Rose!$AH$121:$AJ$147,3,FALSE)),IF($B$4=Rose!$S$4,IF(ISERROR(VLOOKUP($C7,Rose!$AH$150:$AJ$176,3,FALSE)),"ERRORE Il giocatore non è in rosa alla squadra indicata",VLOOKUP($C7,Rose!$AH$150:$AJ$176,3,FALSE)),IF($B$4=Rose!$G$42,IF(ISERROR(VLOOKUP($C7,Rose!$AH$179:$AJ$205,3,FALSE)),"ERRORE Il giocatore non è in rosa alla squadra indicata",VLOOKUP($C7,Rose!$AH$179:$AJ$205,3,FALSE)),IF($B$4=Rose!$M$42,IF(ISERROR(VLOOKUP($C7,Rose!$AH$208:$AJ$234,3,FALSE)),"ERRORE Il giocatore non è in rosa alla squadra indicata",VLOOKUP($C7,Rose!$AH$208:$AJ$234,3,FALSE)),AB$4)))))</f>
        <v/>
      </c>
      <c r="AB7" s="108" t="str">
        <f>IF($B$4="","",IF($B$4=Rose!$S$42,IF(ISERROR(VLOOKUP($C7,Rose!$AH$237:$AJ$263,3,FALSE)),"ERRORE Il giocatore non è in rosa alla squadra indicata",VLOOKUP($C7,Rose!$AH$237:$AJ$263,3,FALSE)),IF($B$4=Rose!$G$80,IF(ISERROR(VLOOKUP($C7,Rose!$AH$266:$AJ$292,3,FALSE)),"ERRORE Il giocatore non è in rosa alla squadra indicata",VLOOKUP($C7,Rose!$AH$266:$AJ$292,3,FALSE)),IF($B$4=Rose!$M$80,IF(ISERROR(VLOOKUP($C7,Rose!$AH$295:$AJ$321,3,FALSE)),"ERRORE Il giocatore non è in rosa alla squadra indicata",VLOOKUP($C7,Rose!$AH$295:$AJ$321,3,FALSE)),IF($B$4=Rose!$S$80,IF(ISERROR(VLOOKUP($C7,Rose!$AH$324:$AJ$350,3,FALSE)),"ERRORE Il giocatore non è in rosa alla squadra indicata",VLOOKUP($C7,Rose!$AH$324:$AJ$350,3,FALSE)),"ERRORE Il giocatore non è in rosa alla squadra indicata")))))</f>
        <v/>
      </c>
    </row>
    <row r="8" spans="1:28" ht="13" x14ac:dyDescent="0.3">
      <c r="A8" s="72">
        <v>5</v>
      </c>
      <c r="B8" s="80"/>
      <c r="C8" s="79"/>
      <c r="D8" s="79"/>
      <c r="E8" s="106" t="str">
        <f t="shared" si="0"/>
        <v/>
      </c>
      <c r="F8" s="78" t="str">
        <f>IF(OR(B$4="",C8=""),"",IF(ISERROR(VLOOKUP($B$4,Rose!$AJ:$AJ,1,FALSE)),"ERRORE Il nome della fantasquadra è scritto male",""))</f>
        <v/>
      </c>
      <c r="G8" s="78" t="str">
        <f>IF(OR(B$4="",C8=""),"",IF(AND(ISERROR(VLOOKUP(C8,Rose!$AH:$AH,1,FALSE)),ISERROR(VLOOKUP(C8,Disponibili!$B:$B,1,FALSE))),"ERRORE Il giocatore è scritto male",""))</f>
        <v/>
      </c>
      <c r="H8" s="78" t="str">
        <f>IF(OR($B$4="",$C8=""),"",IF($G8="",IF(NOT(ISERROR(VLOOKUP($C8,Rose!$AH:$AJ,3,FALSE))),IF(Z8&lt;&gt;$B$4,"ERRORE Il giocatore non è in rosa alla squadra indicata",""),"ERRORE Il giocatore non è in rosa alla squadra indicata"),""))</f>
        <v/>
      </c>
      <c r="I8" s="78" t="str">
        <f>IF(COUNTIF(Rose!$A$5:$S$107,$C8)&gt;1,"","ERRORE Il giocatore non è in comproprietà")</f>
        <v/>
      </c>
      <c r="J8" s="78" t="str">
        <f>IF(ISERROR(VLOOKUP(C8,C$4:C7,1,FALSE)),"","ERRORE Ci sono più offerte per questo giocatore")</f>
        <v/>
      </c>
      <c r="K8" s="78"/>
      <c r="L8" s="78" t="str">
        <f>IF(OR(B$4="",C8=""),"",IF(F8&lt;&gt;"","",IF(SUM(D$4:D8)&gt;VLOOKUP(B$4,Rose!AJ:AM,4,FALSE),"ERRORE Offerta superiore ai crediti disponibili","")))</f>
        <v/>
      </c>
      <c r="M8" s="78"/>
      <c r="N8" s="78"/>
      <c r="O8" s="78"/>
      <c r="P8" s="78"/>
      <c r="Q8" s="78" t="str">
        <f t="shared" si="1"/>
        <v/>
      </c>
      <c r="R8" s="78"/>
      <c r="S8" s="78" t="str">
        <f t="shared" si="2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107" t="str">
        <f>IF($B$4="","",IF($B$4=Rose!A$4,IF(ISERROR(VLOOKUP($C8,Rose!$AH$5:$AJ$31,3,FALSE)),"ERRORE Il giocatore non è in rosa alla squadra indicata",VLOOKUP($C8,Rose!$AH$5:$AJ$31,3,FALSE)),IF($B$4=Rose!$A$42,IF(ISERROR(VLOOKUP($C8,Rose!$AH$34:$AJ$60,3,FALSE)),"ERRORE Il giocatore non è in rosa alla squadra indicata",VLOOKUP($C8,Rose!$AH$34:$AJ$60,3,FALSE)),IF($B$4=Rose!$A$80,IF(ISERROR(VLOOKUP($C8,Rose!$AH$63:$AJ$89,3,FALSE)),"ERRORE Il giocatore non è in rosa alla squadra indicata",VLOOKUP($C8,Rose!$AH$63:$AJ$89,3,FALSE)),IF($B$4=Rose!$G$4,IF(ISERROR(VLOOKUP($C8,Rose!$AH$92:$AJ$118,3,FALSE)),"ERRORE Il giocatore non è in rosa alla squadra indicata",VLOOKUP($C8,Rose!$AH$92:$AJ$118,3,FALSE)),AA8)))))</f>
        <v/>
      </c>
      <c r="AA8" s="107" t="str">
        <f>IF($B$4="","",IF($B$4=Rose!$M$4,IF(ISERROR(VLOOKUP($C8,Rose!$AH$121:$AJ$147,3,FALSE)),"ERRORE Il giocatore non è in rosa alla squadra indicata",VLOOKUP($C8,Rose!$AH$121:$AJ$147,3,FALSE)),IF($B$4=Rose!$S$4,IF(ISERROR(VLOOKUP($C8,Rose!$AH$150:$AJ$176,3,FALSE)),"ERRORE Il giocatore non è in rosa alla squadra indicata",VLOOKUP($C8,Rose!$AH$150:$AJ$176,3,FALSE)),IF($B$4=Rose!$G$42,IF(ISERROR(VLOOKUP($C8,Rose!$AH$179:$AJ$205,3,FALSE)),"ERRORE Il giocatore non è in rosa alla squadra indicata",VLOOKUP($C8,Rose!$AH$179:$AJ$205,3,FALSE)),IF($B$4=Rose!$M$42,IF(ISERROR(VLOOKUP($C8,Rose!$AH$208:$AJ$234,3,FALSE)),"ERRORE Il giocatore non è in rosa alla squadra indicata",VLOOKUP($C8,Rose!$AH$208:$AJ$234,3,FALSE)),AB$4)))))</f>
        <v/>
      </c>
      <c r="AB8" s="108" t="str">
        <f>IF($B$4="","",IF($B$4=Rose!$S$42,IF(ISERROR(VLOOKUP($C8,Rose!$AH$237:$AJ$263,3,FALSE)),"ERRORE Il giocatore non è in rosa alla squadra indicata",VLOOKUP($C8,Rose!$AH$237:$AJ$263,3,FALSE)),IF($B$4=Rose!$G$80,IF(ISERROR(VLOOKUP($C8,Rose!$AH$266:$AJ$292,3,FALSE)),"ERRORE Il giocatore non è in rosa alla squadra indicata",VLOOKUP($C8,Rose!$AH$266:$AJ$292,3,FALSE)),IF($B$4=Rose!$M$80,IF(ISERROR(VLOOKUP($C8,Rose!$AH$295:$AJ$321,3,FALSE)),"ERRORE Il giocatore non è in rosa alla squadra indicata",VLOOKUP($C8,Rose!$AH$295:$AJ$321,3,FALSE)),IF($B$4=Rose!$S$80,IF(ISERROR(VLOOKUP($C8,Rose!$AH$324:$AJ$350,3,FALSE)),"ERRORE Il giocatore non è in rosa alla squadra indicata",VLOOKUP($C8,Rose!$AH$324:$AJ$350,3,FALSE)),"ERRORE Il giocatore non è in rosa alla squadra indicata")))))</f>
        <v/>
      </c>
    </row>
    <row r="9" spans="1:28" ht="13" x14ac:dyDescent="0.3">
      <c r="A9" s="72">
        <v>6</v>
      </c>
      <c r="B9" s="80"/>
      <c r="C9" s="79"/>
      <c r="D9" s="79"/>
      <c r="E9" s="106" t="str">
        <f t="shared" si="0"/>
        <v/>
      </c>
      <c r="F9" s="78" t="str">
        <f>IF(OR(B$4="",C9=""),"",IF(ISERROR(VLOOKUP($B$4,Rose!$AJ:$AJ,1,FALSE)),"ERRORE Il nome della fantasquadra è scritto male",""))</f>
        <v/>
      </c>
      <c r="G9" s="78" t="str">
        <f>IF(OR(B$4="",C9=""),"",IF(AND(ISERROR(VLOOKUP(C9,Rose!$AH:$AH,1,FALSE)),ISERROR(VLOOKUP(C9,Disponibili!$B:$B,1,FALSE))),"ERRORE Il giocatore è scritto male",""))</f>
        <v/>
      </c>
      <c r="H9" s="78" t="str">
        <f>IF(OR($B$4="",$C9=""),"",IF($G9="",IF(NOT(ISERROR(VLOOKUP($C9,Rose!$AH:$AJ,3,FALSE))),IF(Z9&lt;&gt;$B$4,"ERRORE Il giocatore non è in rosa alla squadra indicata",""),"ERRORE Il giocatore non è in rosa alla squadra indicata"),""))</f>
        <v/>
      </c>
      <c r="I9" s="78" t="str">
        <f>IF(COUNTIF(Rose!$A$5:$S$107,$C9)&gt;1,"","ERRORE Il giocatore non è in comproprietà")</f>
        <v/>
      </c>
      <c r="J9" s="78" t="str">
        <f>IF(ISERROR(VLOOKUP(C9,C$4:C8,1,FALSE)),"","ERRORE Ci sono più offerte per questo giocatore")</f>
        <v/>
      </c>
      <c r="K9" s="78"/>
      <c r="L9" s="78" t="str">
        <f>IF(OR(B$4="",C9=""),"",IF(F9&lt;&gt;"","",IF(SUM(D$4:D9)&gt;VLOOKUP(B$4,Rose!AJ:AM,4,FALSE),"ERRORE Offerta superiore ai crediti disponibili","")))</f>
        <v/>
      </c>
      <c r="M9" s="78"/>
      <c r="N9" s="78"/>
      <c r="O9" s="78"/>
      <c r="P9" s="78"/>
      <c r="Q9" s="78" t="str">
        <f t="shared" si="1"/>
        <v/>
      </c>
      <c r="R9" s="78"/>
      <c r="S9" s="78" t="str">
        <f t="shared" si="2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107" t="str">
        <f>IF($B$4="","",IF($B$4=Rose!A$4,IF(ISERROR(VLOOKUP($C9,Rose!$AH$5:$AJ$31,3,FALSE)),"ERRORE Il giocatore non è in rosa alla squadra indicata",VLOOKUP($C9,Rose!$AH$5:$AJ$31,3,FALSE)),IF($B$4=Rose!$A$42,IF(ISERROR(VLOOKUP($C9,Rose!$AH$34:$AJ$60,3,FALSE)),"ERRORE Il giocatore non è in rosa alla squadra indicata",VLOOKUP($C9,Rose!$AH$34:$AJ$60,3,FALSE)),IF($B$4=Rose!$A$80,IF(ISERROR(VLOOKUP($C9,Rose!$AH$63:$AJ$89,3,FALSE)),"ERRORE Il giocatore non è in rosa alla squadra indicata",VLOOKUP($C9,Rose!$AH$63:$AJ$89,3,FALSE)),IF($B$4=Rose!$G$4,IF(ISERROR(VLOOKUP($C9,Rose!$AH$92:$AJ$118,3,FALSE)),"ERRORE Il giocatore non è in rosa alla squadra indicata",VLOOKUP($C9,Rose!$AH$92:$AJ$118,3,FALSE)),AA9)))))</f>
        <v/>
      </c>
      <c r="AA9" s="107" t="str">
        <f>IF($B$4="","",IF($B$4=Rose!$M$4,IF(ISERROR(VLOOKUP($C9,Rose!$AH$121:$AJ$147,3,FALSE)),"ERRORE Il giocatore non è in rosa alla squadra indicata",VLOOKUP($C9,Rose!$AH$121:$AJ$147,3,FALSE)),IF($B$4=Rose!$S$4,IF(ISERROR(VLOOKUP($C9,Rose!$AH$150:$AJ$176,3,FALSE)),"ERRORE Il giocatore non è in rosa alla squadra indicata",VLOOKUP($C9,Rose!$AH$150:$AJ$176,3,FALSE)),IF($B$4=Rose!$G$42,IF(ISERROR(VLOOKUP($C9,Rose!$AH$179:$AJ$205,3,FALSE)),"ERRORE Il giocatore non è in rosa alla squadra indicata",VLOOKUP($C9,Rose!$AH$179:$AJ$205,3,FALSE)),IF($B$4=Rose!$M$42,IF(ISERROR(VLOOKUP($C9,Rose!$AH$208:$AJ$234,3,FALSE)),"ERRORE Il giocatore non è in rosa alla squadra indicata",VLOOKUP($C9,Rose!$AH$208:$AJ$234,3,FALSE)),AB$4)))))</f>
        <v/>
      </c>
      <c r="AB9" s="108" t="str">
        <f>IF($B$4="","",IF($B$4=Rose!$S$42,IF(ISERROR(VLOOKUP($C9,Rose!$AH$237:$AJ$263,3,FALSE)),"ERRORE Il giocatore non è in rosa alla squadra indicata",VLOOKUP($C9,Rose!$AH$237:$AJ$263,3,FALSE)),IF($B$4=Rose!$G$80,IF(ISERROR(VLOOKUP($C9,Rose!$AH$266:$AJ$292,3,FALSE)),"ERRORE Il giocatore non è in rosa alla squadra indicata",VLOOKUP($C9,Rose!$AH$266:$AJ$292,3,FALSE)),IF($B$4=Rose!$M$80,IF(ISERROR(VLOOKUP($C9,Rose!$AH$295:$AJ$321,3,FALSE)),"ERRORE Il giocatore non è in rosa alla squadra indicata",VLOOKUP($C9,Rose!$AH$295:$AJ$321,3,FALSE)),IF($B$4=Rose!$S$80,IF(ISERROR(VLOOKUP($C9,Rose!$AH$324:$AJ$350,3,FALSE)),"ERRORE Il giocatore non è in rosa alla squadra indicata",VLOOKUP($C9,Rose!$AH$324:$AJ$350,3,FALSE)),"ERRORE Il giocatore non è in rosa alla squadra indicata")))))</f>
        <v/>
      </c>
    </row>
    <row r="10" spans="1:28" ht="13" x14ac:dyDescent="0.3">
      <c r="A10" s="72">
        <v>7</v>
      </c>
      <c r="B10" s="80"/>
      <c r="C10" s="79"/>
      <c r="D10" s="79"/>
      <c r="E10" s="106" t="str">
        <f t="shared" si="0"/>
        <v/>
      </c>
      <c r="F10" s="78" t="str">
        <f>IF(OR(B$4="",C10=""),"",IF(ISERROR(VLOOKUP($B$4,Rose!$AJ:$AJ,1,FALSE)),"ERRORE Il nome della fantasquadra è scritto male",""))</f>
        <v/>
      </c>
      <c r="G10" s="78" t="str">
        <f>IF(OR(B$4="",C10=""),"",IF(AND(ISERROR(VLOOKUP(C10,Rose!$AH:$AH,1,FALSE)),ISERROR(VLOOKUP(C10,Disponibili!$B:$B,1,FALSE))),"ERRORE Il giocatore è scritto male",""))</f>
        <v/>
      </c>
      <c r="H10" s="78" t="str">
        <f>IF(OR($B$4="",$C10=""),"",IF($G10="",IF(NOT(ISERROR(VLOOKUP($C10,Rose!$AH:$AJ,3,FALSE))),IF(Z10&lt;&gt;$B$4,"ERRORE Il giocatore non è in rosa alla squadra indicata",""),"ERRORE Il giocatore non è in rosa alla squadra indicata"),""))</f>
        <v/>
      </c>
      <c r="I10" s="78" t="str">
        <f>IF(COUNTIF(Rose!$A$5:$S$107,$C10)&gt;1,"","ERRORE Il giocatore non è in comproprietà")</f>
        <v/>
      </c>
      <c r="J10" s="78" t="str">
        <f>IF(ISERROR(VLOOKUP(C10,C$4:C9,1,FALSE)),"","ERRORE Ci sono più offerte per questo giocatore")</f>
        <v/>
      </c>
      <c r="K10" s="78"/>
      <c r="L10" s="78" t="str">
        <f>IF(OR(B$4="",C10=""),"",IF(F10&lt;&gt;"","",IF(SUM(D$4:D10)&gt;VLOOKUP(B$4,Rose!AJ:AM,4,FALSE),"ERRORE Offerta superiore ai crediti disponibili","")))</f>
        <v/>
      </c>
      <c r="M10" s="78"/>
      <c r="N10" s="78"/>
      <c r="O10" s="78"/>
      <c r="P10" s="78"/>
      <c r="Q10" s="78" t="str">
        <f t="shared" si="1"/>
        <v/>
      </c>
      <c r="R10" s="78"/>
      <c r="S10" s="78" t="str">
        <f t="shared" si="2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107" t="str">
        <f>IF($B$4="","",IF($B$4=Rose!A$4,IF(ISERROR(VLOOKUP($C10,Rose!$AH$5:$AJ$31,3,FALSE)),"ERRORE Il giocatore non è in rosa alla squadra indicata",VLOOKUP($C10,Rose!$AH$5:$AJ$31,3,FALSE)),IF($B$4=Rose!$A$42,IF(ISERROR(VLOOKUP($C10,Rose!$AH$34:$AJ$60,3,FALSE)),"ERRORE Il giocatore non è in rosa alla squadra indicata",VLOOKUP($C10,Rose!$AH$34:$AJ$60,3,FALSE)),IF($B$4=Rose!$A$80,IF(ISERROR(VLOOKUP($C10,Rose!$AH$63:$AJ$89,3,FALSE)),"ERRORE Il giocatore non è in rosa alla squadra indicata",VLOOKUP($C10,Rose!$AH$63:$AJ$89,3,FALSE)),IF($B$4=Rose!$G$4,IF(ISERROR(VLOOKUP($C10,Rose!$AH$92:$AJ$118,3,FALSE)),"ERRORE Il giocatore non è in rosa alla squadra indicata",VLOOKUP($C10,Rose!$AH$92:$AJ$118,3,FALSE)),AA10)))))</f>
        <v/>
      </c>
      <c r="AA10" s="107" t="str">
        <f>IF($B$4="","",IF($B$4=Rose!$M$4,IF(ISERROR(VLOOKUP($C10,Rose!$AH$121:$AJ$147,3,FALSE)),"ERRORE Il giocatore non è in rosa alla squadra indicata",VLOOKUP($C10,Rose!$AH$121:$AJ$147,3,FALSE)),IF($B$4=Rose!$S$4,IF(ISERROR(VLOOKUP($C10,Rose!$AH$150:$AJ$176,3,FALSE)),"ERRORE Il giocatore non è in rosa alla squadra indicata",VLOOKUP($C10,Rose!$AH$150:$AJ$176,3,FALSE)),IF($B$4=Rose!$G$42,IF(ISERROR(VLOOKUP($C10,Rose!$AH$179:$AJ$205,3,FALSE)),"ERRORE Il giocatore non è in rosa alla squadra indicata",VLOOKUP($C10,Rose!$AH$179:$AJ$205,3,FALSE)),IF($B$4=Rose!$M$42,IF(ISERROR(VLOOKUP($C10,Rose!$AH$208:$AJ$234,3,FALSE)),"ERRORE Il giocatore non è in rosa alla squadra indicata",VLOOKUP($C10,Rose!$AH$208:$AJ$234,3,FALSE)),AB$4)))))</f>
        <v/>
      </c>
      <c r="AB10" s="108" t="str">
        <f>IF($B$4="","",IF($B$4=Rose!$S$42,IF(ISERROR(VLOOKUP($C10,Rose!$AH$237:$AJ$263,3,FALSE)),"ERRORE Il giocatore non è in rosa alla squadra indicata",VLOOKUP($C10,Rose!$AH$237:$AJ$263,3,FALSE)),IF($B$4=Rose!$G$80,IF(ISERROR(VLOOKUP($C10,Rose!$AH$266:$AJ$292,3,FALSE)),"ERRORE Il giocatore non è in rosa alla squadra indicata",VLOOKUP($C10,Rose!$AH$266:$AJ$292,3,FALSE)),IF($B$4=Rose!$M$80,IF(ISERROR(VLOOKUP($C10,Rose!$AH$295:$AJ$321,3,FALSE)),"ERRORE Il giocatore non è in rosa alla squadra indicata",VLOOKUP($C10,Rose!$AH$295:$AJ$321,3,FALSE)),IF($B$4=Rose!$S$80,IF(ISERROR(VLOOKUP($C10,Rose!$AH$324:$AJ$350,3,FALSE)),"ERRORE Il giocatore non è in rosa alla squadra indicata",VLOOKUP($C10,Rose!$AH$324:$AJ$350,3,FALSE)),"ERRORE Il giocatore non è in rosa alla squadra indicata")))))</f>
        <v/>
      </c>
    </row>
    <row r="11" spans="1:28" ht="13" x14ac:dyDescent="0.3">
      <c r="A11" s="72">
        <v>8</v>
      </c>
      <c r="B11" s="80"/>
      <c r="C11" s="79"/>
      <c r="D11" s="79"/>
      <c r="E11" s="106" t="str">
        <f t="shared" si="0"/>
        <v/>
      </c>
      <c r="F11" s="78" t="str">
        <f>IF(OR(B$4="",C11=""),"",IF(ISERROR(VLOOKUP($B$4,Rose!$AJ:$AJ,1,FALSE)),"ERRORE Il nome della fantasquadra è scritto male",""))</f>
        <v/>
      </c>
      <c r="G11" s="78" t="str">
        <f>IF(OR(B$4="",C11=""),"",IF(AND(ISERROR(VLOOKUP(C11,Rose!$AH:$AH,1,FALSE)),ISERROR(VLOOKUP(C11,Disponibili!$B:$B,1,FALSE))),"ERRORE Il giocatore è scritto male",""))</f>
        <v/>
      </c>
      <c r="H11" s="78" t="str">
        <f>IF(OR($B$4="",$C11=""),"",IF($G11="",IF(NOT(ISERROR(VLOOKUP($C11,Rose!$AH:$AJ,3,FALSE))),IF(Z11&lt;&gt;$B$4,"ERRORE Il giocatore non è in rosa alla squadra indicata",""),"ERRORE Il giocatore non è in rosa alla squadra indicata"),""))</f>
        <v/>
      </c>
      <c r="I11" s="78" t="str">
        <f>IF(COUNTIF(Rose!$A$5:$S$107,$C11)&gt;1,"","ERRORE Il giocatore non è in comproprietà")</f>
        <v/>
      </c>
      <c r="J11" s="78" t="str">
        <f>IF(ISERROR(VLOOKUP(C11,C$4:C10,1,FALSE)),"","ERRORE Ci sono più offerte per questo giocatore")</f>
        <v/>
      </c>
      <c r="K11" s="78"/>
      <c r="L11" s="78" t="str">
        <f>IF(OR(B$4="",C11=""),"",IF(F11&lt;&gt;"","",IF(SUM(D$4:D11)&gt;VLOOKUP(B$4,Rose!AJ:AM,4,FALSE),"ERRORE Offerta superiore ai crediti disponibili","")))</f>
        <v/>
      </c>
      <c r="M11" s="78"/>
      <c r="N11" s="78"/>
      <c r="O11" s="78"/>
      <c r="P11" s="78"/>
      <c r="Q11" s="78" t="str">
        <f t="shared" si="1"/>
        <v/>
      </c>
      <c r="R11" s="78"/>
      <c r="S11" s="78" t="str">
        <f t="shared" si="2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107" t="str">
        <f>IF($B$4="","",IF($B$4=Rose!A$4,IF(ISERROR(VLOOKUP($C11,Rose!$AH$5:$AJ$31,3,FALSE)),"ERRORE Il giocatore non è in rosa alla squadra indicata",VLOOKUP($C11,Rose!$AH$5:$AJ$31,3,FALSE)),IF($B$4=Rose!$A$42,IF(ISERROR(VLOOKUP($C11,Rose!$AH$34:$AJ$60,3,FALSE)),"ERRORE Il giocatore non è in rosa alla squadra indicata",VLOOKUP($C11,Rose!$AH$34:$AJ$60,3,FALSE)),IF($B$4=Rose!$A$80,IF(ISERROR(VLOOKUP($C11,Rose!$AH$63:$AJ$89,3,FALSE)),"ERRORE Il giocatore non è in rosa alla squadra indicata",VLOOKUP($C11,Rose!$AH$63:$AJ$89,3,FALSE)),IF($B$4=Rose!$G$4,IF(ISERROR(VLOOKUP($C11,Rose!$AH$92:$AJ$118,3,FALSE)),"ERRORE Il giocatore non è in rosa alla squadra indicata",VLOOKUP($C11,Rose!$AH$92:$AJ$118,3,FALSE)),AA11)))))</f>
        <v/>
      </c>
      <c r="AA11" s="107" t="str">
        <f>IF($B$4="","",IF($B$4=Rose!$M$4,IF(ISERROR(VLOOKUP($C11,Rose!$AH$121:$AJ$147,3,FALSE)),"ERRORE Il giocatore non è in rosa alla squadra indicata",VLOOKUP($C11,Rose!$AH$121:$AJ$147,3,FALSE)),IF($B$4=Rose!$S$4,IF(ISERROR(VLOOKUP($C11,Rose!$AH$150:$AJ$176,3,FALSE)),"ERRORE Il giocatore non è in rosa alla squadra indicata",VLOOKUP($C11,Rose!$AH$150:$AJ$176,3,FALSE)),IF($B$4=Rose!$G$42,IF(ISERROR(VLOOKUP($C11,Rose!$AH$179:$AJ$205,3,FALSE)),"ERRORE Il giocatore non è in rosa alla squadra indicata",VLOOKUP($C11,Rose!$AH$179:$AJ$205,3,FALSE)),IF($B$4=Rose!$M$42,IF(ISERROR(VLOOKUP($C11,Rose!$AH$208:$AJ$234,3,FALSE)),"ERRORE Il giocatore non è in rosa alla squadra indicata",VLOOKUP($C11,Rose!$AH$208:$AJ$234,3,FALSE)),AB$4)))))</f>
        <v/>
      </c>
      <c r="AB11" s="108" t="str">
        <f>IF($B$4="","",IF($B$4=Rose!$S$42,IF(ISERROR(VLOOKUP($C11,Rose!$AH$237:$AJ$263,3,FALSE)),"ERRORE Il giocatore non è in rosa alla squadra indicata",VLOOKUP($C11,Rose!$AH$237:$AJ$263,3,FALSE)),IF($B$4=Rose!$G$80,IF(ISERROR(VLOOKUP($C11,Rose!$AH$266:$AJ$292,3,FALSE)),"ERRORE Il giocatore non è in rosa alla squadra indicata",VLOOKUP($C11,Rose!$AH$266:$AJ$292,3,FALSE)),IF($B$4=Rose!$M$80,IF(ISERROR(VLOOKUP($C11,Rose!$AH$295:$AJ$321,3,FALSE)),"ERRORE Il giocatore non è in rosa alla squadra indicata",VLOOKUP($C11,Rose!$AH$295:$AJ$321,3,FALSE)),IF($B$4=Rose!$S$80,IF(ISERROR(VLOOKUP($C11,Rose!$AH$324:$AJ$350,3,FALSE)),"ERRORE Il giocatore non è in rosa alla squadra indicata",VLOOKUP($C11,Rose!$AH$324:$AJ$350,3,FALSE)),"ERRORE Il giocatore non è in rosa alla squadra indicata")))))</f>
        <v/>
      </c>
    </row>
    <row r="12" spans="1:28" ht="13" x14ac:dyDescent="0.3">
      <c r="A12" s="72">
        <v>9</v>
      </c>
      <c r="B12" s="80"/>
      <c r="C12" s="79"/>
      <c r="D12" s="79"/>
      <c r="E12" s="106" t="str">
        <f t="shared" si="0"/>
        <v/>
      </c>
      <c r="F12" s="78" t="str">
        <f>IF(OR(B$4="",C12=""),"",IF(ISERROR(VLOOKUP($B$4,Rose!$AJ:$AJ,1,FALSE)),"ERRORE Il nome della fantasquadra è scritto male",""))</f>
        <v/>
      </c>
      <c r="G12" s="78" t="str">
        <f>IF(OR(B$4="",C12=""),"",IF(AND(ISERROR(VLOOKUP(C12,Rose!$AH:$AH,1,FALSE)),ISERROR(VLOOKUP(C12,Disponibili!$B:$B,1,FALSE))),"ERRORE Il giocatore è scritto male",""))</f>
        <v/>
      </c>
      <c r="H12" s="78" t="str">
        <f>IF(OR($B$4="",$C12=""),"",IF($G12="",IF(NOT(ISERROR(VLOOKUP($C12,Rose!$AH:$AJ,3,FALSE))),IF(Z12&lt;&gt;$B$4,"ERRORE Il giocatore non è in rosa alla squadra indicata",""),"ERRORE Il giocatore non è in rosa alla squadra indicata"),""))</f>
        <v/>
      </c>
      <c r="I12" s="78" t="str">
        <f>IF(COUNTIF(Rose!$A$5:$S$107,$C12)&gt;1,"","ERRORE Il giocatore non è in comproprietà")</f>
        <v/>
      </c>
      <c r="J12" s="78" t="str">
        <f>IF(ISERROR(VLOOKUP(C12,C$4:C11,1,FALSE)),"","ERRORE Ci sono più offerte per questo giocatore")</f>
        <v/>
      </c>
      <c r="K12" s="78"/>
      <c r="L12" s="78" t="str">
        <f>IF(OR(B$4="",C12=""),"",IF(F12&lt;&gt;"","",IF(SUM(D$4:D12)&gt;VLOOKUP(B$4,Rose!AJ:AM,4,FALSE),"ERRORE Offerta superiore ai crediti disponibili","")))</f>
        <v/>
      </c>
      <c r="M12" s="78"/>
      <c r="N12" s="78"/>
      <c r="O12" s="78"/>
      <c r="P12" s="78"/>
      <c r="Q12" s="78" t="str">
        <f t="shared" si="1"/>
        <v/>
      </c>
      <c r="R12" s="78"/>
      <c r="S12" s="78" t="str">
        <f t="shared" si="2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107" t="str">
        <f>IF($B$4="","",IF($B$4=Rose!A$4,IF(ISERROR(VLOOKUP($C12,Rose!$AH$5:$AJ$31,3,FALSE)),"ERRORE Il giocatore non è in rosa alla squadra indicata",VLOOKUP($C12,Rose!$AH$5:$AJ$31,3,FALSE)),IF($B$4=Rose!$A$42,IF(ISERROR(VLOOKUP($C12,Rose!$AH$34:$AJ$60,3,FALSE)),"ERRORE Il giocatore non è in rosa alla squadra indicata",VLOOKUP($C12,Rose!$AH$34:$AJ$60,3,FALSE)),IF($B$4=Rose!$A$80,IF(ISERROR(VLOOKUP($C12,Rose!$AH$63:$AJ$89,3,FALSE)),"ERRORE Il giocatore non è in rosa alla squadra indicata",VLOOKUP($C12,Rose!$AH$63:$AJ$89,3,FALSE)),IF($B$4=Rose!$G$4,IF(ISERROR(VLOOKUP($C12,Rose!$AH$92:$AJ$118,3,FALSE)),"ERRORE Il giocatore non è in rosa alla squadra indicata",VLOOKUP($C12,Rose!$AH$92:$AJ$118,3,FALSE)),AA12)))))</f>
        <v/>
      </c>
      <c r="AA12" s="107" t="str">
        <f>IF($B$4="","",IF($B$4=Rose!$M$4,IF(ISERROR(VLOOKUP($C12,Rose!$AH$121:$AJ$147,3,FALSE)),"ERRORE Il giocatore non è in rosa alla squadra indicata",VLOOKUP($C12,Rose!$AH$121:$AJ$147,3,FALSE)),IF($B$4=Rose!$S$4,IF(ISERROR(VLOOKUP($C12,Rose!$AH$150:$AJ$176,3,FALSE)),"ERRORE Il giocatore non è in rosa alla squadra indicata",VLOOKUP($C12,Rose!$AH$150:$AJ$176,3,FALSE)),IF($B$4=Rose!$G$42,IF(ISERROR(VLOOKUP($C12,Rose!$AH$179:$AJ$205,3,FALSE)),"ERRORE Il giocatore non è in rosa alla squadra indicata",VLOOKUP($C12,Rose!$AH$179:$AJ$205,3,FALSE)),IF($B$4=Rose!$M$42,IF(ISERROR(VLOOKUP($C12,Rose!$AH$208:$AJ$234,3,FALSE)),"ERRORE Il giocatore non è in rosa alla squadra indicata",VLOOKUP($C12,Rose!$AH$208:$AJ$234,3,FALSE)),AB$4)))))</f>
        <v/>
      </c>
      <c r="AB12" s="108" t="str">
        <f>IF($B$4="","",IF($B$4=Rose!$S$42,IF(ISERROR(VLOOKUP($C12,Rose!$AH$237:$AJ$263,3,FALSE)),"ERRORE Il giocatore non è in rosa alla squadra indicata",VLOOKUP($C12,Rose!$AH$237:$AJ$263,3,FALSE)),IF($B$4=Rose!$G$80,IF(ISERROR(VLOOKUP($C12,Rose!$AH$266:$AJ$292,3,FALSE)),"ERRORE Il giocatore non è in rosa alla squadra indicata",VLOOKUP($C12,Rose!$AH$266:$AJ$292,3,FALSE)),IF($B$4=Rose!$M$80,IF(ISERROR(VLOOKUP($C12,Rose!$AH$295:$AJ$321,3,FALSE)),"ERRORE Il giocatore non è in rosa alla squadra indicata",VLOOKUP($C12,Rose!$AH$295:$AJ$321,3,FALSE)),IF($B$4=Rose!$S$80,IF(ISERROR(VLOOKUP($C12,Rose!$AH$324:$AJ$350,3,FALSE)),"ERRORE Il giocatore non è in rosa alla squadra indicata",VLOOKUP($C12,Rose!$AH$324:$AJ$350,3,FALSE)),"ERRORE Il giocatore non è in rosa alla squadra indicata")))))</f>
        <v/>
      </c>
    </row>
    <row r="13" spans="1:28" ht="13" x14ac:dyDescent="0.3">
      <c r="A13" s="72">
        <v>10</v>
      </c>
      <c r="B13" s="80"/>
      <c r="C13" s="79"/>
      <c r="D13" s="79"/>
      <c r="E13" s="106" t="str">
        <f t="shared" si="0"/>
        <v/>
      </c>
      <c r="F13" s="78" t="str">
        <f>IF(OR(B$4="",C13=""),"",IF(ISERROR(VLOOKUP($B$4,Rose!$AJ:$AJ,1,FALSE)),"ERRORE Il nome della fantasquadra è scritto male",""))</f>
        <v/>
      </c>
      <c r="G13" s="78" t="str">
        <f>IF(OR(B$4="",C13=""),"",IF(AND(ISERROR(VLOOKUP(C13,Rose!$AH:$AH,1,FALSE)),ISERROR(VLOOKUP(C13,Disponibili!$B:$B,1,FALSE))),"ERRORE Il giocatore è scritto male",""))</f>
        <v/>
      </c>
      <c r="H13" s="78" t="str">
        <f>IF(OR($B$4="",$C13=""),"",IF($G13="",IF(NOT(ISERROR(VLOOKUP($C13,Rose!$AH:$AJ,3,FALSE))),IF(Z13&lt;&gt;$B$4,"ERRORE Il giocatore non è in rosa alla squadra indicata",""),"ERRORE Il giocatore non è in rosa alla squadra indicata"),""))</f>
        <v/>
      </c>
      <c r="I13" s="78" t="str">
        <f>IF(COUNTIF(Rose!$A$5:$S$107,$C13)&gt;1,"","ERRORE Il giocatore non è in comproprietà")</f>
        <v/>
      </c>
      <c r="J13" s="78" t="str">
        <f>IF(ISERROR(VLOOKUP(C13,C$4:C12,1,FALSE)),"","ERRORE Ci sono più offerte per questo giocatore")</f>
        <v/>
      </c>
      <c r="K13" s="78"/>
      <c r="L13" s="78" t="str">
        <f>IF(OR(B$4="",C13=""),"",IF(F13&lt;&gt;"","",IF(SUM(D$4:D13)&gt;VLOOKUP(B$4,Rose!AJ:AM,4,FALSE),"ERRORE Offerta superiore ai crediti disponibili","")))</f>
        <v/>
      </c>
      <c r="M13" s="78"/>
      <c r="N13" s="78"/>
      <c r="O13" s="78"/>
      <c r="P13" s="78"/>
      <c r="Q13" s="78" t="str">
        <f t="shared" si="1"/>
        <v/>
      </c>
      <c r="R13" s="78"/>
      <c r="S13" s="78" t="str">
        <f t="shared" si="2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107" t="str">
        <f>IF($B$4="","",IF($B$4=Rose!A$4,IF(ISERROR(VLOOKUP($C13,Rose!$AH$5:$AJ$31,3,FALSE)),"ERRORE Il giocatore non è in rosa alla squadra indicata",VLOOKUP($C13,Rose!$AH$5:$AJ$31,3,FALSE)),IF($B$4=Rose!$A$42,IF(ISERROR(VLOOKUP($C13,Rose!$AH$34:$AJ$60,3,FALSE)),"ERRORE Il giocatore non è in rosa alla squadra indicata",VLOOKUP($C13,Rose!$AH$34:$AJ$60,3,FALSE)),IF($B$4=Rose!$A$80,IF(ISERROR(VLOOKUP($C13,Rose!$AH$63:$AJ$89,3,FALSE)),"ERRORE Il giocatore non è in rosa alla squadra indicata",VLOOKUP($C13,Rose!$AH$63:$AJ$89,3,FALSE)),IF($B$4=Rose!$G$4,IF(ISERROR(VLOOKUP($C13,Rose!$AH$92:$AJ$118,3,FALSE)),"ERRORE Il giocatore non è in rosa alla squadra indicata",VLOOKUP($C13,Rose!$AH$92:$AJ$118,3,FALSE)),AA13)))))</f>
        <v/>
      </c>
      <c r="AA13" s="107" t="str">
        <f>IF($B$4="","",IF($B$4=Rose!$M$4,IF(ISERROR(VLOOKUP($C13,Rose!$AH$121:$AJ$147,3,FALSE)),"ERRORE Il giocatore non è in rosa alla squadra indicata",VLOOKUP($C13,Rose!$AH$121:$AJ$147,3,FALSE)),IF($B$4=Rose!$S$4,IF(ISERROR(VLOOKUP($C13,Rose!$AH$150:$AJ$176,3,FALSE)),"ERRORE Il giocatore non è in rosa alla squadra indicata",VLOOKUP($C13,Rose!$AH$150:$AJ$176,3,FALSE)),IF($B$4=Rose!$G$42,IF(ISERROR(VLOOKUP($C13,Rose!$AH$179:$AJ$205,3,FALSE)),"ERRORE Il giocatore non è in rosa alla squadra indicata",VLOOKUP($C13,Rose!$AH$179:$AJ$205,3,FALSE)),IF($B$4=Rose!$M$42,IF(ISERROR(VLOOKUP($C13,Rose!$AH$208:$AJ$234,3,FALSE)),"ERRORE Il giocatore non è in rosa alla squadra indicata",VLOOKUP($C13,Rose!$AH$208:$AJ$234,3,FALSE)),AB$4)))))</f>
        <v/>
      </c>
      <c r="AB13" s="108" t="str">
        <f>IF($B$4="","",IF($B$4=Rose!$S$42,IF(ISERROR(VLOOKUP($C13,Rose!$AH$237:$AJ$263,3,FALSE)),"ERRORE Il giocatore non è in rosa alla squadra indicata",VLOOKUP($C13,Rose!$AH$237:$AJ$263,3,FALSE)),IF($B$4=Rose!$G$80,IF(ISERROR(VLOOKUP($C13,Rose!$AH$266:$AJ$292,3,FALSE)),"ERRORE Il giocatore non è in rosa alla squadra indicata",VLOOKUP($C13,Rose!$AH$266:$AJ$292,3,FALSE)),IF($B$4=Rose!$M$80,IF(ISERROR(VLOOKUP($C13,Rose!$AH$295:$AJ$321,3,FALSE)),"ERRORE Il giocatore non è in rosa alla squadra indicata",VLOOKUP($C13,Rose!$AH$295:$AJ$321,3,FALSE)),IF($B$4=Rose!$S$80,IF(ISERROR(VLOOKUP($C13,Rose!$AH$324:$AJ$350,3,FALSE)),"ERRORE Il giocatore non è in rosa alla squadra indicata",VLOOKUP($C13,Rose!$AH$324:$AJ$350,3,FALSE)),"ERRORE Il giocatore non è in rosa alla squadra indicata")))))</f>
        <v/>
      </c>
    </row>
    <row r="14" spans="1:28" ht="13" x14ac:dyDescent="0.3">
      <c r="A14" s="72">
        <v>11</v>
      </c>
      <c r="B14" s="80"/>
      <c r="C14" s="79"/>
      <c r="D14" s="79"/>
      <c r="E14" s="106" t="str">
        <f t="shared" si="0"/>
        <v/>
      </c>
      <c r="F14" s="78" t="str">
        <f>IF(OR(B$4="",C14=""),"",IF(ISERROR(VLOOKUP($B$4,Rose!$AJ:$AJ,1,FALSE)),"ERRORE Il nome della fantasquadra è scritto male",""))</f>
        <v/>
      </c>
      <c r="G14" s="78" t="str">
        <f>IF(OR(B$4="",C14=""),"",IF(AND(ISERROR(VLOOKUP(C14,Rose!$AH:$AH,1,FALSE)),ISERROR(VLOOKUP(C14,Disponibili!$B:$B,1,FALSE))),"ERRORE Il giocatore è scritto male",""))</f>
        <v/>
      </c>
      <c r="H14" s="78" t="str">
        <f>IF(OR($B$4="",$C14=""),"",IF($G14="",IF(NOT(ISERROR(VLOOKUP($C14,Rose!$AH:$AJ,3,FALSE))),IF(Z14&lt;&gt;$B$4,"ERRORE Il giocatore non è in rosa alla squadra indicata",""),"ERRORE Il giocatore non è in rosa alla squadra indicata"),""))</f>
        <v/>
      </c>
      <c r="I14" s="78" t="str">
        <f>IF(COUNTIF(Rose!$A$5:$S$107,$C14)&gt;1,"","ERRORE Il giocatore non è in comproprietà")</f>
        <v/>
      </c>
      <c r="J14" s="78" t="str">
        <f>IF(ISERROR(VLOOKUP(C14,C$4:C13,1,FALSE)),"","ERRORE Ci sono più offerte per questo giocatore")</f>
        <v/>
      </c>
      <c r="K14" s="78"/>
      <c r="L14" s="78" t="str">
        <f>IF(OR(B$4="",C14=""),"",IF(F14&lt;&gt;"","",IF(SUM(D$4:D14)&gt;VLOOKUP(B$4,Rose!AJ:AM,4,FALSE),"ERRORE Offerta superiore ai crediti disponibili","")))</f>
        <v/>
      </c>
      <c r="M14" s="78"/>
      <c r="N14" s="78"/>
      <c r="O14" s="78"/>
      <c r="P14" s="78"/>
      <c r="Q14" s="78" t="str">
        <f t="shared" si="1"/>
        <v/>
      </c>
      <c r="R14" s="78"/>
      <c r="S14" s="78" t="str">
        <f t="shared" si="2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107" t="str">
        <f>IF($B$4="","",IF($B$4=Rose!A$4,IF(ISERROR(VLOOKUP($C14,Rose!$AH$5:$AJ$31,3,FALSE)),"ERRORE Il giocatore non è in rosa alla squadra indicata",VLOOKUP($C14,Rose!$AH$5:$AJ$31,3,FALSE)),IF($B$4=Rose!$A$42,IF(ISERROR(VLOOKUP($C14,Rose!$AH$34:$AJ$60,3,FALSE)),"ERRORE Il giocatore non è in rosa alla squadra indicata",VLOOKUP($C14,Rose!$AH$34:$AJ$60,3,FALSE)),IF($B$4=Rose!$A$80,IF(ISERROR(VLOOKUP($C14,Rose!$AH$63:$AJ$89,3,FALSE)),"ERRORE Il giocatore non è in rosa alla squadra indicata",VLOOKUP($C14,Rose!$AH$63:$AJ$89,3,FALSE)),IF($B$4=Rose!$G$4,IF(ISERROR(VLOOKUP($C14,Rose!$AH$92:$AJ$118,3,FALSE)),"ERRORE Il giocatore non è in rosa alla squadra indicata",VLOOKUP($C14,Rose!$AH$92:$AJ$118,3,FALSE)),AA14)))))</f>
        <v/>
      </c>
      <c r="AA14" s="107" t="str">
        <f>IF($B$4="","",IF($B$4=Rose!$M$4,IF(ISERROR(VLOOKUP($C14,Rose!$AH$121:$AJ$147,3,FALSE)),"ERRORE Il giocatore non è in rosa alla squadra indicata",VLOOKUP($C14,Rose!$AH$121:$AJ$147,3,FALSE)),IF($B$4=Rose!$S$4,IF(ISERROR(VLOOKUP($C14,Rose!$AH$150:$AJ$176,3,FALSE)),"ERRORE Il giocatore non è in rosa alla squadra indicata",VLOOKUP($C14,Rose!$AH$150:$AJ$176,3,FALSE)),IF($B$4=Rose!$G$42,IF(ISERROR(VLOOKUP($C14,Rose!$AH$179:$AJ$205,3,FALSE)),"ERRORE Il giocatore non è in rosa alla squadra indicata",VLOOKUP($C14,Rose!$AH$179:$AJ$205,3,FALSE)),IF($B$4=Rose!$M$42,IF(ISERROR(VLOOKUP($C14,Rose!$AH$208:$AJ$234,3,FALSE)),"ERRORE Il giocatore non è in rosa alla squadra indicata",VLOOKUP($C14,Rose!$AH$208:$AJ$234,3,FALSE)),AB$4)))))</f>
        <v/>
      </c>
      <c r="AB14" s="108" t="str">
        <f>IF($B$4="","",IF($B$4=Rose!$S$42,IF(ISERROR(VLOOKUP($C14,Rose!$AH$237:$AJ$263,3,FALSE)),"ERRORE Il giocatore non è in rosa alla squadra indicata",VLOOKUP($C14,Rose!$AH$237:$AJ$263,3,FALSE)),IF($B$4=Rose!$G$80,IF(ISERROR(VLOOKUP($C14,Rose!$AH$266:$AJ$292,3,FALSE)),"ERRORE Il giocatore non è in rosa alla squadra indicata",VLOOKUP($C14,Rose!$AH$266:$AJ$292,3,FALSE)),IF($B$4=Rose!$M$80,IF(ISERROR(VLOOKUP($C14,Rose!$AH$295:$AJ$321,3,FALSE)),"ERRORE Il giocatore non è in rosa alla squadra indicata",VLOOKUP($C14,Rose!$AH$295:$AJ$321,3,FALSE)),IF($B$4=Rose!$S$80,IF(ISERROR(VLOOKUP($C14,Rose!$AH$324:$AJ$350,3,FALSE)),"ERRORE Il giocatore non è in rosa alla squadra indicata",VLOOKUP($C14,Rose!$AH$324:$AJ$350,3,FALSE)),"ERRORE Il giocatore non è in rosa alla squadra indicata")))))</f>
        <v/>
      </c>
    </row>
    <row r="15" spans="1:28" ht="13" x14ac:dyDescent="0.3">
      <c r="A15" s="72">
        <v>12</v>
      </c>
      <c r="B15" s="80"/>
      <c r="C15" s="79"/>
      <c r="D15" s="79"/>
      <c r="E15" s="106" t="str">
        <f t="shared" si="0"/>
        <v/>
      </c>
      <c r="F15" s="78" t="str">
        <f>IF(OR(B$4="",C15=""),"",IF(ISERROR(VLOOKUP($B$4,Rose!$AJ:$AJ,1,FALSE)),"ERRORE Il nome della fantasquadra è scritto male",""))</f>
        <v/>
      </c>
      <c r="G15" s="78" t="str">
        <f>IF(OR(B$4="",C15=""),"",IF(AND(ISERROR(VLOOKUP(C15,Rose!$AH:$AH,1,FALSE)),ISERROR(VLOOKUP(C15,Disponibili!$B:$B,1,FALSE))),"ERRORE Il giocatore è scritto male",""))</f>
        <v/>
      </c>
      <c r="H15" s="78" t="str">
        <f>IF(OR($B$4="",$C15=""),"",IF($G15="",IF(NOT(ISERROR(VLOOKUP($C15,Rose!$AH:$AJ,3,FALSE))),IF(Z15&lt;&gt;$B$4,"ERRORE Il giocatore non è in rosa alla squadra indicata",""),"ERRORE Il giocatore non è in rosa alla squadra indicata"),""))</f>
        <v/>
      </c>
      <c r="I15" s="78" t="str">
        <f>IF(COUNTIF(Rose!$A$5:$S$107,$C15)&gt;1,"","ERRORE Il giocatore non è in comproprietà")</f>
        <v/>
      </c>
      <c r="J15" s="78" t="str">
        <f>IF(ISERROR(VLOOKUP(C15,C$4:C14,1,FALSE)),"","ERRORE Ci sono più offerte per questo giocatore")</f>
        <v/>
      </c>
      <c r="K15" s="78"/>
      <c r="L15" s="78" t="str">
        <f>IF(OR(B$4="",C15=""),"",IF(F15&lt;&gt;"","",IF(SUM(D$4:D15)&gt;VLOOKUP(B$4,Rose!AJ:AM,4,FALSE),"ERRORE Offerta superiore ai crediti disponibili","")))</f>
        <v/>
      </c>
      <c r="M15" s="78"/>
      <c r="N15" s="78"/>
      <c r="O15" s="78"/>
      <c r="P15" s="78"/>
      <c r="Q15" s="78" t="str">
        <f t="shared" si="1"/>
        <v/>
      </c>
      <c r="R15" s="78"/>
      <c r="S15" s="78" t="str">
        <f t="shared" si="2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107" t="str">
        <f>IF($B$4="","",IF($B$4=Rose!A$4,IF(ISERROR(VLOOKUP($C15,Rose!$AH$5:$AJ$31,3,FALSE)),"ERRORE Il giocatore non è in rosa alla squadra indicata",VLOOKUP($C15,Rose!$AH$5:$AJ$31,3,FALSE)),IF($B$4=Rose!$A$42,IF(ISERROR(VLOOKUP($C15,Rose!$AH$34:$AJ$60,3,FALSE)),"ERRORE Il giocatore non è in rosa alla squadra indicata",VLOOKUP($C15,Rose!$AH$34:$AJ$60,3,FALSE)),IF($B$4=Rose!$A$80,IF(ISERROR(VLOOKUP($C15,Rose!$AH$63:$AJ$89,3,FALSE)),"ERRORE Il giocatore non è in rosa alla squadra indicata",VLOOKUP($C15,Rose!$AH$63:$AJ$89,3,FALSE)),IF($B$4=Rose!$G$4,IF(ISERROR(VLOOKUP($C15,Rose!$AH$92:$AJ$118,3,FALSE)),"ERRORE Il giocatore non è in rosa alla squadra indicata",VLOOKUP($C15,Rose!$AH$92:$AJ$118,3,FALSE)),AA15)))))</f>
        <v/>
      </c>
      <c r="AA15" s="107" t="str">
        <f>IF($B$4="","",IF($B$4=Rose!$M$4,IF(ISERROR(VLOOKUP($C15,Rose!$AH$121:$AJ$147,3,FALSE)),"ERRORE Il giocatore non è in rosa alla squadra indicata",VLOOKUP($C15,Rose!$AH$121:$AJ$147,3,FALSE)),IF($B$4=Rose!$S$4,IF(ISERROR(VLOOKUP($C15,Rose!$AH$150:$AJ$176,3,FALSE)),"ERRORE Il giocatore non è in rosa alla squadra indicata",VLOOKUP($C15,Rose!$AH$150:$AJ$176,3,FALSE)),IF($B$4=Rose!$G$42,IF(ISERROR(VLOOKUP($C15,Rose!$AH$179:$AJ$205,3,FALSE)),"ERRORE Il giocatore non è in rosa alla squadra indicata",VLOOKUP($C15,Rose!$AH$179:$AJ$205,3,FALSE)),IF($B$4=Rose!$M$42,IF(ISERROR(VLOOKUP($C15,Rose!$AH$208:$AJ$234,3,FALSE)),"ERRORE Il giocatore non è in rosa alla squadra indicata",VLOOKUP($C15,Rose!$AH$208:$AJ$234,3,FALSE)),AB$4)))))</f>
        <v/>
      </c>
      <c r="AB15" s="108" t="str">
        <f>IF($B$4="","",IF($B$4=Rose!$S$42,IF(ISERROR(VLOOKUP($C15,Rose!$AH$237:$AJ$263,3,FALSE)),"ERRORE Il giocatore non è in rosa alla squadra indicata",VLOOKUP($C15,Rose!$AH$237:$AJ$263,3,FALSE)),IF($B$4=Rose!$G$80,IF(ISERROR(VLOOKUP($C15,Rose!$AH$266:$AJ$292,3,FALSE)),"ERRORE Il giocatore non è in rosa alla squadra indicata",VLOOKUP($C15,Rose!$AH$266:$AJ$292,3,FALSE)),IF($B$4=Rose!$M$80,IF(ISERROR(VLOOKUP($C15,Rose!$AH$295:$AJ$321,3,FALSE)),"ERRORE Il giocatore non è in rosa alla squadra indicata",VLOOKUP($C15,Rose!$AH$295:$AJ$321,3,FALSE)),IF($B$4=Rose!$S$80,IF(ISERROR(VLOOKUP($C15,Rose!$AH$324:$AJ$350,3,FALSE)),"ERRORE Il giocatore non è in rosa alla squadra indicata",VLOOKUP($C15,Rose!$AH$324:$AJ$350,3,FALSE)),"ERRORE Il giocatore non è in rosa alla squadra indicata")))))</f>
        <v/>
      </c>
    </row>
    <row r="16" spans="1:28" ht="13" x14ac:dyDescent="0.3">
      <c r="A16" s="72">
        <v>13</v>
      </c>
      <c r="B16" s="80"/>
      <c r="C16" s="79"/>
      <c r="D16" s="79"/>
      <c r="E16" s="106" t="str">
        <f t="shared" si="0"/>
        <v/>
      </c>
      <c r="F16" s="78" t="str">
        <f>IF(OR(B$4="",C16=""),"",IF(ISERROR(VLOOKUP($B$4,Rose!$AJ:$AJ,1,FALSE)),"ERRORE Il nome della fantasquadra è scritto male",""))</f>
        <v/>
      </c>
      <c r="G16" s="78" t="str">
        <f>IF(OR(B$4="",C16=""),"",IF(AND(ISERROR(VLOOKUP(C16,Rose!$AH:$AH,1,FALSE)),ISERROR(VLOOKUP(C16,Disponibili!$B:$B,1,FALSE))),"ERRORE Il giocatore è scritto male",""))</f>
        <v/>
      </c>
      <c r="H16" s="78" t="str">
        <f>IF(OR($B$4="",$C16=""),"",IF($G16="",IF(NOT(ISERROR(VLOOKUP($C16,Rose!$AH:$AJ,3,FALSE))),IF(Z16&lt;&gt;$B$4,"ERRORE Il giocatore non è in rosa alla squadra indicata",""),"ERRORE Il giocatore non è in rosa alla squadra indicata"),""))</f>
        <v/>
      </c>
      <c r="I16" s="78" t="str">
        <f>IF(COUNTIF(Rose!$A$5:$S$107,$C16)&gt;1,"","ERRORE Il giocatore non è in comproprietà")</f>
        <v/>
      </c>
      <c r="J16" s="78" t="str">
        <f>IF(ISERROR(VLOOKUP(C16,C$4:C15,1,FALSE)),"","ERRORE Ci sono più offerte per questo giocatore")</f>
        <v/>
      </c>
      <c r="K16" s="78"/>
      <c r="L16" s="78" t="str">
        <f>IF(OR(B$4="",C16=""),"",IF(F16&lt;&gt;"","",IF(SUM(D$4:D16)&gt;VLOOKUP(B$4,Rose!AJ:AM,4,FALSE),"ERRORE Offerta superiore ai crediti disponibili","")))</f>
        <v/>
      </c>
      <c r="M16" s="78"/>
      <c r="N16" s="78"/>
      <c r="O16" s="78"/>
      <c r="P16" s="78"/>
      <c r="Q16" s="78" t="str">
        <f t="shared" si="1"/>
        <v/>
      </c>
      <c r="R16" s="78"/>
      <c r="S16" s="78" t="str">
        <f t="shared" si="2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107" t="str">
        <f>IF($B$4="","",IF($B$4=Rose!A$4,IF(ISERROR(VLOOKUP($C16,Rose!$AH$5:$AJ$31,3,FALSE)),"ERRORE Il giocatore non è in rosa alla squadra indicata",VLOOKUP($C16,Rose!$AH$5:$AJ$31,3,FALSE)),IF($B$4=Rose!$A$42,IF(ISERROR(VLOOKUP($C16,Rose!$AH$34:$AJ$60,3,FALSE)),"ERRORE Il giocatore non è in rosa alla squadra indicata",VLOOKUP($C16,Rose!$AH$34:$AJ$60,3,FALSE)),IF($B$4=Rose!$A$80,IF(ISERROR(VLOOKUP($C16,Rose!$AH$63:$AJ$89,3,FALSE)),"ERRORE Il giocatore non è in rosa alla squadra indicata",VLOOKUP($C16,Rose!$AH$63:$AJ$89,3,FALSE)),IF($B$4=Rose!$G$4,IF(ISERROR(VLOOKUP($C16,Rose!$AH$92:$AJ$118,3,FALSE)),"ERRORE Il giocatore non è in rosa alla squadra indicata",VLOOKUP($C16,Rose!$AH$92:$AJ$118,3,FALSE)),AA16)))))</f>
        <v/>
      </c>
      <c r="AA16" s="107" t="str">
        <f>IF($B$4="","",IF($B$4=Rose!$M$4,IF(ISERROR(VLOOKUP($C16,Rose!$AH$121:$AJ$147,3,FALSE)),"ERRORE Il giocatore non è in rosa alla squadra indicata",VLOOKUP($C16,Rose!$AH$121:$AJ$147,3,FALSE)),IF($B$4=Rose!$S$4,IF(ISERROR(VLOOKUP($C16,Rose!$AH$150:$AJ$176,3,FALSE)),"ERRORE Il giocatore non è in rosa alla squadra indicata",VLOOKUP($C16,Rose!$AH$150:$AJ$176,3,FALSE)),IF($B$4=Rose!$G$42,IF(ISERROR(VLOOKUP($C16,Rose!$AH$179:$AJ$205,3,FALSE)),"ERRORE Il giocatore non è in rosa alla squadra indicata",VLOOKUP($C16,Rose!$AH$179:$AJ$205,3,FALSE)),IF($B$4=Rose!$M$42,IF(ISERROR(VLOOKUP($C16,Rose!$AH$208:$AJ$234,3,FALSE)),"ERRORE Il giocatore non è in rosa alla squadra indicata",VLOOKUP($C16,Rose!$AH$208:$AJ$234,3,FALSE)),AB$4)))))</f>
        <v/>
      </c>
      <c r="AB16" s="108" t="str">
        <f>IF($B$4="","",IF($B$4=Rose!$S$42,IF(ISERROR(VLOOKUP($C16,Rose!$AH$237:$AJ$263,3,FALSE)),"ERRORE Il giocatore non è in rosa alla squadra indicata",VLOOKUP($C16,Rose!$AH$237:$AJ$263,3,FALSE)),IF($B$4=Rose!$G$80,IF(ISERROR(VLOOKUP($C16,Rose!$AH$266:$AJ$292,3,FALSE)),"ERRORE Il giocatore non è in rosa alla squadra indicata",VLOOKUP($C16,Rose!$AH$266:$AJ$292,3,FALSE)),IF($B$4=Rose!$M$80,IF(ISERROR(VLOOKUP($C16,Rose!$AH$295:$AJ$321,3,FALSE)),"ERRORE Il giocatore non è in rosa alla squadra indicata",VLOOKUP($C16,Rose!$AH$295:$AJ$321,3,FALSE)),IF($B$4=Rose!$S$80,IF(ISERROR(VLOOKUP($C16,Rose!$AH$324:$AJ$350,3,FALSE)),"ERRORE Il giocatore non è in rosa alla squadra indicata",VLOOKUP($C16,Rose!$AH$324:$AJ$350,3,FALSE)),"ERRORE Il giocatore non è in rosa alla squadra indicata")))))</f>
        <v/>
      </c>
    </row>
    <row r="17" spans="1:29" ht="13" x14ac:dyDescent="0.3">
      <c r="A17" s="72">
        <v>14</v>
      </c>
      <c r="B17" s="80"/>
      <c r="C17" s="79"/>
      <c r="D17" s="79"/>
      <c r="E17" s="106" t="str">
        <f t="shared" si="0"/>
        <v/>
      </c>
      <c r="F17" s="78" t="str">
        <f>IF(OR(B$4="",C17=""),"",IF(ISERROR(VLOOKUP($B$4,Rose!$AJ:$AJ,1,FALSE)),"ERRORE Il nome della fantasquadra è scritto male",""))</f>
        <v/>
      </c>
      <c r="G17" s="78" t="str">
        <f>IF(OR(B$4="",C17=""),"",IF(AND(ISERROR(VLOOKUP(C17,Rose!$AH:$AH,1,FALSE)),ISERROR(VLOOKUP(C17,Disponibili!$B:$B,1,FALSE))),"ERRORE Il giocatore è scritto male",""))</f>
        <v/>
      </c>
      <c r="H17" s="78" t="str">
        <f>IF(OR($B$4="",$C17=""),"",IF($G17="",IF(NOT(ISERROR(VLOOKUP($C17,Rose!$AH:$AJ,3,FALSE))),IF(Z17&lt;&gt;$B$4,"ERRORE Il giocatore non è in rosa alla squadra indicata",""),"ERRORE Il giocatore non è in rosa alla squadra indicata"),""))</f>
        <v/>
      </c>
      <c r="I17" s="78" t="str">
        <f>IF(COUNTIF(Rose!$A$5:$S$107,$C17)&gt;1,"","ERRORE Il giocatore non è in comproprietà")</f>
        <v/>
      </c>
      <c r="J17" s="78" t="str">
        <f>IF(ISERROR(VLOOKUP(C17,C$4:C16,1,FALSE)),"","ERRORE Ci sono più offerte per questo giocatore")</f>
        <v/>
      </c>
      <c r="K17" s="78"/>
      <c r="L17" s="78" t="str">
        <f>IF(OR(B$4="",C17=""),"",IF(F17&lt;&gt;"","",IF(SUM(D$4:D17)&gt;VLOOKUP(B$4,Rose!AJ:AM,4,FALSE),"ERRORE Offerta superiore ai crediti disponibili","")))</f>
        <v/>
      </c>
      <c r="M17" s="78"/>
      <c r="N17" s="78"/>
      <c r="O17" s="78"/>
      <c r="P17" s="78"/>
      <c r="Q17" s="78" t="str">
        <f t="shared" si="1"/>
        <v/>
      </c>
      <c r="R17" s="78"/>
      <c r="S17" s="78" t="str">
        <f t="shared" si="2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107" t="str">
        <f>IF($B$4="","",IF($B$4=Rose!A$4,IF(ISERROR(VLOOKUP($C17,Rose!$AH$5:$AJ$31,3,FALSE)),"ERRORE Il giocatore non è in rosa alla squadra indicata",VLOOKUP($C17,Rose!$AH$5:$AJ$31,3,FALSE)),IF($B$4=Rose!$A$42,IF(ISERROR(VLOOKUP($C17,Rose!$AH$34:$AJ$60,3,FALSE)),"ERRORE Il giocatore non è in rosa alla squadra indicata",VLOOKUP($C17,Rose!$AH$34:$AJ$60,3,FALSE)),IF($B$4=Rose!$A$80,IF(ISERROR(VLOOKUP($C17,Rose!$AH$63:$AJ$89,3,FALSE)),"ERRORE Il giocatore non è in rosa alla squadra indicata",VLOOKUP($C17,Rose!$AH$63:$AJ$89,3,FALSE)),IF($B$4=Rose!$G$4,IF(ISERROR(VLOOKUP($C17,Rose!$AH$92:$AJ$118,3,FALSE)),"ERRORE Il giocatore non è in rosa alla squadra indicata",VLOOKUP($C17,Rose!$AH$92:$AJ$118,3,FALSE)),AA17)))))</f>
        <v/>
      </c>
      <c r="AA17" s="107" t="str">
        <f>IF($B$4="","",IF($B$4=Rose!$M$4,IF(ISERROR(VLOOKUP($C17,Rose!$AH$121:$AJ$147,3,FALSE)),"ERRORE Il giocatore non è in rosa alla squadra indicata",VLOOKUP($C17,Rose!$AH$121:$AJ$147,3,FALSE)),IF($B$4=Rose!$S$4,IF(ISERROR(VLOOKUP($C17,Rose!$AH$150:$AJ$176,3,FALSE)),"ERRORE Il giocatore non è in rosa alla squadra indicata",VLOOKUP($C17,Rose!$AH$150:$AJ$176,3,FALSE)),IF($B$4=Rose!$G$42,IF(ISERROR(VLOOKUP($C17,Rose!$AH$179:$AJ$205,3,FALSE)),"ERRORE Il giocatore non è in rosa alla squadra indicata",VLOOKUP($C17,Rose!$AH$179:$AJ$205,3,FALSE)),IF($B$4=Rose!$M$42,IF(ISERROR(VLOOKUP($C17,Rose!$AH$208:$AJ$234,3,FALSE)),"ERRORE Il giocatore non è in rosa alla squadra indicata",VLOOKUP($C17,Rose!$AH$208:$AJ$234,3,FALSE)),AB$4)))))</f>
        <v/>
      </c>
      <c r="AB17" s="108" t="str">
        <f>IF($B$4="","",IF($B$4=Rose!$S$42,IF(ISERROR(VLOOKUP($C17,Rose!$AH$237:$AJ$263,3,FALSE)),"ERRORE Il giocatore non è in rosa alla squadra indicata",VLOOKUP($C17,Rose!$AH$237:$AJ$263,3,FALSE)),IF($B$4=Rose!$G$80,IF(ISERROR(VLOOKUP($C17,Rose!$AH$266:$AJ$292,3,FALSE)),"ERRORE Il giocatore non è in rosa alla squadra indicata",VLOOKUP($C17,Rose!$AH$266:$AJ$292,3,FALSE)),IF($B$4=Rose!$M$80,IF(ISERROR(VLOOKUP($C17,Rose!$AH$295:$AJ$321,3,FALSE)),"ERRORE Il giocatore non è in rosa alla squadra indicata",VLOOKUP($C17,Rose!$AH$295:$AJ$321,3,FALSE)),IF($B$4=Rose!$S$80,IF(ISERROR(VLOOKUP($C17,Rose!$AH$324:$AJ$350,3,FALSE)),"ERRORE Il giocatore non è in rosa alla squadra indicata",VLOOKUP($C17,Rose!$AH$324:$AJ$350,3,FALSE)),"ERRORE Il giocatore non è in rosa alla squadra indicata")))))</f>
        <v/>
      </c>
    </row>
    <row r="18" spans="1:29" ht="13.5" thickBot="1" x14ac:dyDescent="0.35">
      <c r="A18" s="85">
        <v>15</v>
      </c>
      <c r="B18" s="84"/>
      <c r="C18" s="85"/>
      <c r="D18" s="85"/>
      <c r="E18" s="109" t="str">
        <f t="shared" si="0"/>
        <v/>
      </c>
      <c r="F18" s="86" t="str">
        <f>IF(OR(B$4="",C18=""),"",IF(ISERROR(VLOOKUP($B$4,Rose!$AJ:$AJ,1,FALSE)),"ERRORE Il nome della fantasquadra è scritto male",""))</f>
        <v/>
      </c>
      <c r="G18" s="86" t="str">
        <f>IF(OR(B$4="",C18=""),"",IF(AND(ISERROR(VLOOKUP(C18,Rose!$AH:$AH,1,FALSE)),ISERROR(VLOOKUP(C18,Disponibili!$B:$B,1,FALSE))),"ERRORE Il giocatore è scritto male",""))</f>
        <v/>
      </c>
      <c r="H18" s="86" t="str">
        <f>IF(OR($B$4="",$C18=""),"",IF($G18="",IF(NOT(ISERROR(VLOOKUP($C18,Rose!$AH:$AJ,3,FALSE))),IF(Z18&lt;&gt;$B$4,"ERRORE Il giocatore non è in rosa alla squadra indicata",""),"ERRORE Il giocatore non è in rosa alla squadra indicata"),""))</f>
        <v/>
      </c>
      <c r="I18" s="86" t="str">
        <f>IF(COUNTIF(Rose!$A$5:$S$107,$C18)&gt;1,"","ERRORE Il giocatore non è in comproprietà")</f>
        <v/>
      </c>
      <c r="J18" s="86" t="str">
        <f>IF(ISERROR(VLOOKUP(C18,C$4:C17,1,FALSE)),"","ERRORE Ci sono più offerte per questo giocatore")</f>
        <v/>
      </c>
      <c r="K18" s="86"/>
      <c r="L18" s="86" t="str">
        <f>IF(OR(B$4="",C18=""),"",IF(F18&lt;&gt;"","",IF(SUM(D$4:D18)&gt;VLOOKUP(B$4,Rose!AJ:AM,4,FALSE),"ERRORE Offerta superiore ai crediti disponibili","")))</f>
        <v/>
      </c>
      <c r="M18" s="86"/>
      <c r="N18" s="86"/>
      <c r="O18" s="86"/>
      <c r="P18" s="86"/>
      <c r="Q18" s="86" t="str">
        <f t="shared" si="1"/>
        <v/>
      </c>
      <c r="R18" s="86"/>
      <c r="S18" s="86" t="str">
        <f t="shared" si="2"/>
        <v>NO ERR</v>
      </c>
      <c r="T18" s="86"/>
      <c r="U18" s="86"/>
      <c r="V18" s="86"/>
      <c r="W18" s="86" t="str">
        <f t="shared" si="3"/>
        <v/>
      </c>
      <c r="X18" s="86" t="str">
        <f t="shared" si="4"/>
        <v/>
      </c>
      <c r="Y18" s="86"/>
      <c r="Z18" s="86" t="str">
        <f>IF($B$4="","",IF($B$4=Rose!A$4,IF(ISERROR(VLOOKUP($C18,Rose!$AH$5:$AJ$31,3,FALSE)),"ERRORE Il giocatore non è in rosa alla squadra indicata",VLOOKUP($C18,Rose!$AH$5:$AJ$31,3,FALSE)),IF($B$4=Rose!$A$42,IF(ISERROR(VLOOKUP($C18,Rose!$AH$34:$AJ$60,3,FALSE)),"ERRORE Il giocatore non è in rosa alla squadra indicata",VLOOKUP($C18,Rose!$AH$34:$AJ$60,3,FALSE)),IF($B$4=Rose!$A$80,IF(ISERROR(VLOOKUP($C18,Rose!$AH$63:$AJ$89,3,FALSE)),"ERRORE Il giocatore non è in rosa alla squadra indicata",VLOOKUP($C18,Rose!$AH$63:$AJ$89,3,FALSE)),IF($B$4=Rose!$G$4,IF(ISERROR(VLOOKUP($C18,Rose!$AH$92:$AJ$118,3,FALSE)),"ERRORE Il giocatore non è in rosa alla squadra indicata",VLOOKUP($C18,Rose!$AH$92:$AJ$118,3,FALSE)),AA18)))))</f>
        <v/>
      </c>
      <c r="AA18" s="86" t="str">
        <f>IF($B$4="","",IF($B$4=Rose!$M$4,IF(ISERROR(VLOOKUP($C18,Rose!$AH$121:$AJ$147,3,FALSE)),"ERRORE Il giocatore non è in rosa alla squadra indicata",VLOOKUP($C18,Rose!$AH$121:$AJ$147,3,FALSE)),IF($B$4=Rose!$S$4,IF(ISERROR(VLOOKUP($C18,Rose!$AH$150:$AJ$176,3,FALSE)),"ERRORE Il giocatore non è in rosa alla squadra indicata",VLOOKUP($C18,Rose!$AH$150:$AJ$176,3,FALSE)),IF($B$4=Rose!$G$42,IF(ISERROR(VLOOKUP($C18,Rose!$AH$179:$AJ$205,3,FALSE)),"ERRORE Il giocatore non è in rosa alla squadra indicata",VLOOKUP($C18,Rose!$AH$179:$AJ$205,3,FALSE)),IF($B$4=Rose!$M$42,IF(ISERROR(VLOOKUP($C18,Rose!$AH$208:$AJ$234,3,FALSE)),"ERRORE Il giocatore non è in rosa alla squadra indicata",VLOOKUP($C18,Rose!$AH$208:$AJ$234,3,FALSE)),AB$4)))))</f>
        <v/>
      </c>
      <c r="AB18" s="87" t="str">
        <f>IF($B$4="","",IF($B$4=Rose!$S$42,IF(ISERROR(VLOOKUP($C18,Rose!$AH$237:$AJ$263,3,FALSE)),"ERRORE Il giocatore non è in rosa alla squadra indicata",VLOOKUP($C18,Rose!$AH$237:$AJ$263,3,FALSE)),IF($B$4=Rose!$G$80,IF(ISERROR(VLOOKUP($C18,Rose!$AH$266:$AJ$292,3,FALSE)),"ERRORE Il giocatore non è in rosa alla squadra indicata",VLOOKUP($C18,Rose!$AH$266:$AJ$292,3,FALSE)),IF($B$4=Rose!$M$80,IF(ISERROR(VLOOKUP($C18,Rose!$AH$295:$AJ$321,3,FALSE)),"ERRORE Il giocatore non è in rosa alla squadra indicata",VLOOKUP($C18,Rose!$AH$295:$AJ$321,3,FALSE)),IF($B$4=Rose!$S$80,IF(ISERROR(VLOOKUP($C18,Rose!$AH$324:$AJ$350,3,FALSE)),"ERRORE Il giocatore non è in rosa alla squadra indicata",VLOOKUP($C18,Rose!$AH$324:$AJ$350,3,FALSE)),"ERRORE Il giocatore non è in rosa alla squadra indicata")))))</f>
        <v/>
      </c>
      <c r="AC18" s="88"/>
    </row>
    <row r="19" spans="1:29" x14ac:dyDescent="0.25">
      <c r="B19" s="81"/>
      <c r="E19" s="78"/>
    </row>
    <row r="20" spans="1:29" x14ac:dyDescent="0.25">
      <c r="B20" s="81"/>
      <c r="C20" s="78"/>
      <c r="E20" s="78"/>
    </row>
    <row r="21" spans="1:29" x14ac:dyDescent="0.25">
      <c r="B21" s="81"/>
      <c r="C21" s="78"/>
      <c r="E21" s="78"/>
      <c r="H21" s="78"/>
    </row>
    <row r="22" spans="1:29" x14ac:dyDescent="0.25">
      <c r="B22" s="81"/>
      <c r="C22" s="78"/>
    </row>
    <row r="23" spans="1:29" x14ac:dyDescent="0.25">
      <c r="B23" s="81"/>
      <c r="C23" s="78"/>
    </row>
    <row r="24" spans="1:29" x14ac:dyDescent="0.25">
      <c r="B24" s="81"/>
    </row>
    <row r="25" spans="1:29" x14ac:dyDescent="0.25">
      <c r="B25" s="81"/>
    </row>
    <row r="26" spans="1:29" x14ac:dyDescent="0.25">
      <c r="C26" s="78"/>
    </row>
  </sheetData>
  <sheetProtection sheet="1" objects="1" scenarios="1"/>
  <conditionalFormatting sqref="A1">
    <cfRule type="cellIs" dxfId="7" priority="2" stopIfTrue="1" operator="equal">
      <formula>"U3"</formula>
    </cfRule>
  </conditionalFormatting>
  <conditionalFormatting sqref="E4:E18">
    <cfRule type="cellIs" dxfId="6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Z36"/>
  <sheetViews>
    <sheetView workbookViewId="0">
      <selection activeCell="B1" sqref="B1"/>
    </sheetView>
  </sheetViews>
  <sheetFormatPr defaultRowHeight="12.5" x14ac:dyDescent="0.25"/>
  <cols>
    <col min="1" max="1" width="3" style="72" bestFit="1" customWidth="1"/>
    <col min="2" max="2" width="20.54296875" style="72" bestFit="1" customWidth="1"/>
    <col min="3" max="3" width="33.54296875" style="72" bestFit="1" customWidth="1"/>
    <col min="4" max="4" width="46.08984375" style="72" bestFit="1" customWidth="1"/>
    <col min="5" max="23" width="18.453125" style="72" hidden="1" customWidth="1"/>
    <col min="24" max="25" width="18.453125" style="72" customWidth="1"/>
    <col min="26" max="26" width="8.6328125" style="72"/>
  </cols>
  <sheetData>
    <row r="1" spans="1:24" x14ac:dyDescent="0.25">
      <c r="B1" s="73" t="s">
        <v>85</v>
      </c>
      <c r="C1" s="73" t="s">
        <v>89</v>
      </c>
      <c r="D1" s="74"/>
    </row>
    <row r="2" spans="1:24" ht="39.65" customHeight="1" x14ac:dyDescent="0.3">
      <c r="A2" s="76"/>
      <c r="B2" s="100" t="s">
        <v>88</v>
      </c>
      <c r="C2" s="100" t="s">
        <v>90</v>
      </c>
      <c r="D2" s="110" t="str">
        <f ca="1">"L'elenco degli incedibili va inviato all'indirizzo "&amp;VLOOKUP(W20,V21:W36,2,FALSE)</f>
        <v>L'elenco degli incedibili va inviato all'indirizzo cihf_c@googlegroups.com</v>
      </c>
      <c r="E2" s="77"/>
      <c r="F2" s="77"/>
      <c r="G2" s="77"/>
    </row>
    <row r="3" spans="1:24" ht="13" x14ac:dyDescent="0.3">
      <c r="A3" s="101"/>
      <c r="B3" s="101"/>
      <c r="C3" s="102"/>
      <c r="D3" s="111" t="str">
        <f>IF(B4="","",UPPER(B4)&amp;";")</f>
        <v/>
      </c>
      <c r="E3" s="77"/>
      <c r="F3" s="77"/>
      <c r="G3" s="104"/>
      <c r="H3" s="78"/>
      <c r="W3" s="75"/>
    </row>
    <row r="4" spans="1:24" ht="13" x14ac:dyDescent="0.3">
      <c r="B4" s="112"/>
      <c r="C4" s="112"/>
      <c r="D4" s="113" t="str">
        <f>IF(C4="","",IF(E4="",IF(F4="",IF(G4="",IF(J4="",IF(K4="",IF(L4="",W4&amp;";",L4),K4),J4),G4),F4),E4))</f>
        <v/>
      </c>
      <c r="E4" s="78" t="str">
        <f>IF(OR(B$4="",C4=""),"",IF(ISERROR(VLOOKUP($B$4,Rose!$AJ:$AJ,1,FALSE)),"ERRORE Il nome della fantasquadra è scritto male",""))</f>
        <v/>
      </c>
      <c r="F4" s="78" t="str">
        <f>IF(OR(B$4="",C4=""),"",IF(AND(ISERROR(VLOOKUP(C4,Rose!$AH:$AH,1,FALSE)),ISERROR(VLOOKUP(C4,Disponibili!$B:$B,1,FALSE))),"ERRORE Il giocatore è scritto male",""))</f>
        <v/>
      </c>
      <c r="G4" s="78" t="str">
        <f>IF(OR(B$4="",C4="",E4&lt;&gt;"",F4&lt;&gt;""),"",IF(ISERROR(VLOOKUP($C4,Rose!$AH:$AJ,3,FALSE)),"ERRORE Il giocatore non è in rosa alla squadra indicata",IF(B$4=VLOOKUP($C4,Rose!$AH:$AJ,3,FALSE),"","ERRORE Il giocatore non è in rosa alla squadra indicata")))</f>
        <v/>
      </c>
      <c r="H4" s="78">
        <f>VLOOKUP($C4,Rose!$AH:$AN,7,FALSE)</f>
        <v>0</v>
      </c>
      <c r="I4" s="78" t="str">
        <f>VLOOKUP($C4,Rose!$AH:$AI,2,FALSE)</f>
        <v/>
      </c>
      <c r="J4" s="78"/>
      <c r="K4" s="78"/>
      <c r="L4" s="78" t="str">
        <f>IF(AND(C4&lt;&gt;"",B4=""),"ERRORE - Inserire il nome della fantasquadra","")</f>
        <v/>
      </c>
      <c r="M4" s="78"/>
      <c r="N4" s="78"/>
      <c r="O4" s="78"/>
      <c r="P4" s="78"/>
      <c r="Q4" s="78"/>
      <c r="R4" s="78" t="str">
        <f>IF(D4="","NO ERR",IF(ISERROR(FIND("ERRORE",D4,1)),"",D4))</f>
        <v>NO ERR</v>
      </c>
      <c r="S4" s="78"/>
      <c r="T4" s="78"/>
      <c r="U4" s="78"/>
      <c r="V4" s="78" t="str">
        <f>IF(B$4="","",UPPER(C4))</f>
        <v/>
      </c>
      <c r="W4" s="82" t="str">
        <f t="shared" ref="W4:W14" si="0">IF(OR(B$4="",C4=""),"",IF(M4="",IF(N4="",IF(O4="",IF(P4="",IF(Q4="",V4,Q4),P4),O4),N4),M4))</f>
        <v/>
      </c>
      <c r="X4" s="78"/>
    </row>
    <row r="5" spans="1:24" ht="13" x14ac:dyDescent="0.3">
      <c r="B5" s="80"/>
      <c r="C5" s="79"/>
      <c r="D5" s="113" t="str">
        <f t="shared" ref="D5:D14" si="1">IF(C5="","",IF(E5="",IF(F5="",IF(G5="",IF(J5="",IF(K5="",IF(L5="",W5&amp;";",L5),K5),J5),G5),F5),E5))</f>
        <v/>
      </c>
      <c r="E5" s="78" t="str">
        <f>IF(OR(B$4="",C5=""),"",IF(ISERROR(VLOOKUP($B$4,Rose!$AJ:$AJ,1,FALSE)),"ERRORE Il nome della fantasquadra è scritto male",""))</f>
        <v/>
      </c>
      <c r="F5" s="78" t="str">
        <f>IF(OR(B$4="",C5=""),"",IF(AND(ISERROR(VLOOKUP(C5,Rose!$AH:$AH,1,FALSE)),ISERROR(VLOOKUP(C5,Disponibili!$B:$B,1,FALSE))),"ERRORE Il giocatore è scritto male",""))</f>
        <v/>
      </c>
      <c r="G5" s="78" t="str">
        <f>IF(OR(B$4="",C5="",E5&lt;&gt;"",F5&lt;&gt;""),"",IF(ISERROR(VLOOKUP($C5,Rose!$AH:$AJ,3,FALSE)),"ERRORE Il giocatore non è in rosa alla squadra indicata",IF(B$4=VLOOKUP($C5,Rose!$AH:$AJ,3,FALSE),"","ERRORE Il giocatore non è in rosa alla squadra indicata")))</f>
        <v/>
      </c>
      <c r="H5" s="78">
        <f>VLOOKUP(C5,Rose!AH:AN,7,FALSE)</f>
        <v>0</v>
      </c>
      <c r="I5" s="78" t="str">
        <f>VLOOKUP($C5,Rose!$AH:$AI,2,FALSE)</f>
        <v/>
      </c>
      <c r="J5" s="78" t="str">
        <f>IF(ISERROR(VLOOKUP(C5,C$4:C4,1,FALSE)),"","ERRORE - Il giocatore è già presente in lista incedibili")</f>
        <v/>
      </c>
      <c r="K5" s="78"/>
      <c r="L5" s="78"/>
      <c r="M5" s="78"/>
      <c r="N5" s="78"/>
      <c r="O5" s="78"/>
      <c r="P5" s="78"/>
      <c r="Q5" s="78"/>
      <c r="R5" s="78" t="str">
        <f t="shared" ref="R5:R14" si="2">IF(D5="","NO ERR",IF(ISERROR(FIND("ERRORE",D5,1)),"",D5))</f>
        <v>NO ERR</v>
      </c>
      <c r="S5" s="78"/>
      <c r="T5" s="78"/>
      <c r="U5" s="78"/>
      <c r="V5" s="78" t="str">
        <f t="shared" ref="V5:V14" si="3">IF(B$4="","",UPPER(C5))</f>
        <v/>
      </c>
      <c r="W5" s="82" t="str">
        <f t="shared" si="0"/>
        <v/>
      </c>
      <c r="X5" s="78"/>
    </row>
    <row r="6" spans="1:24" ht="13" x14ac:dyDescent="0.3">
      <c r="B6" s="80"/>
      <c r="C6" s="79"/>
      <c r="D6" s="113" t="str">
        <f t="shared" si="1"/>
        <v/>
      </c>
      <c r="E6" s="78" t="str">
        <f>IF(OR(B$4="",C6=""),"",IF(ISERROR(VLOOKUP($B$4,Rose!$AJ:$AJ,1,FALSE)),"ERRORE Il nome della fantasquadra è scritto male",""))</f>
        <v/>
      </c>
      <c r="F6" s="78" t="str">
        <f>IF(OR(B$4="",C6=""),"",IF(AND(ISERROR(VLOOKUP(C6,Rose!$AH:$AH,1,FALSE)),ISERROR(VLOOKUP(C6,Disponibili!$B:$B,1,FALSE))),"ERRORE Il giocatore è scritto male",""))</f>
        <v/>
      </c>
      <c r="G6" s="78" t="str">
        <f>IF(OR(B$4="",C6="",E6&lt;&gt;"",F6&lt;&gt;""),"",IF(ISERROR(VLOOKUP($C6,Rose!$AH:$AJ,3,FALSE)),"ERRORE Il giocatore non è in rosa alla squadra indicata",IF(B$4=VLOOKUP($C6,Rose!$AH:$AJ,3,FALSE),"","ERRORE Il giocatore non è in rosa alla squadra indicata")))</f>
        <v/>
      </c>
      <c r="H6" s="78">
        <f>VLOOKUP(C6,Rose!AH:AN,7,FALSE)</f>
        <v>0</v>
      </c>
      <c r="I6" s="78" t="str">
        <f>VLOOKUP($C6,Rose!$AH:$AI,2,FALSE)</f>
        <v/>
      </c>
      <c r="J6" s="78" t="str">
        <f>IF(ISERROR(VLOOKUP(C6,C$4:C5,1,FALSE)),"","ERRORE - Il giocatore è già presente in lista incedibili")</f>
        <v/>
      </c>
      <c r="K6" s="78"/>
      <c r="L6" s="78"/>
      <c r="M6" s="78"/>
      <c r="N6" s="78"/>
      <c r="O6" s="78"/>
      <c r="P6" s="78"/>
      <c r="Q6" s="78"/>
      <c r="R6" s="78" t="str">
        <f t="shared" si="2"/>
        <v>NO ERR</v>
      </c>
      <c r="S6" s="78"/>
      <c r="T6" s="78"/>
      <c r="U6" s="78"/>
      <c r="V6" s="78" t="str">
        <f t="shared" si="3"/>
        <v/>
      </c>
      <c r="W6" s="82" t="str">
        <f t="shared" si="0"/>
        <v/>
      </c>
      <c r="X6" s="78"/>
    </row>
    <row r="7" spans="1:24" ht="13" x14ac:dyDescent="0.3">
      <c r="B7" s="80"/>
      <c r="C7" s="79"/>
      <c r="D7" s="113" t="str">
        <f t="shared" si="1"/>
        <v/>
      </c>
      <c r="E7" s="78" t="str">
        <f>IF(OR(B$4="",C7=""),"",IF(ISERROR(VLOOKUP($B$4,Rose!$AJ:$AJ,1,FALSE)),"ERRORE Il nome della fantasquadra è scritto male",""))</f>
        <v/>
      </c>
      <c r="F7" s="78" t="str">
        <f>IF(OR(B$4="",C7=""),"",IF(AND(ISERROR(VLOOKUP(C7,Rose!$AH:$AH,1,FALSE)),ISERROR(VLOOKUP(C7,Disponibili!$B:$B,1,FALSE))),"ERRORE Il giocatore è scritto male",""))</f>
        <v/>
      </c>
      <c r="G7" s="78" t="str">
        <f>IF(OR(B$4="",C7="",E7&lt;&gt;"",F7&lt;&gt;""),"",IF(ISERROR(VLOOKUP($C7,Rose!$AH:$AJ,3,FALSE)),"ERRORE Il giocatore non è in rosa alla squadra indicata",IF(B$4=VLOOKUP($C7,Rose!$AH:$AJ,3,FALSE),"","ERRORE Il giocatore non è in rosa alla squadra indicata")))</f>
        <v/>
      </c>
      <c r="H7" s="78">
        <f>VLOOKUP(C7,Rose!AH:AN,7,FALSE)</f>
        <v>0</v>
      </c>
      <c r="I7" s="78" t="str">
        <f>VLOOKUP($C7,Rose!$AH:$AI,2,FALSE)</f>
        <v/>
      </c>
      <c r="J7" s="78" t="str">
        <f>IF(ISERROR(VLOOKUP(C7,C$4:C6,1,FALSE)),"","ERRORE - Il giocatore è già presente in lista incedibili")</f>
        <v/>
      </c>
      <c r="K7" s="78"/>
      <c r="L7" s="78"/>
      <c r="M7" s="78"/>
      <c r="N7" s="78"/>
      <c r="O7" s="78"/>
      <c r="P7" s="78"/>
      <c r="Q7" s="78"/>
      <c r="R7" s="78" t="str">
        <f t="shared" si="2"/>
        <v>NO ERR</v>
      </c>
      <c r="S7" s="78"/>
      <c r="T7" s="78"/>
      <c r="U7" s="78"/>
      <c r="V7" s="78" t="str">
        <f t="shared" si="3"/>
        <v/>
      </c>
      <c r="W7" s="82" t="str">
        <f t="shared" si="0"/>
        <v/>
      </c>
      <c r="X7" s="78"/>
    </row>
    <row r="8" spans="1:24" ht="13" x14ac:dyDescent="0.3">
      <c r="B8" s="80"/>
      <c r="C8" s="79"/>
      <c r="D8" s="113" t="str">
        <f t="shared" si="1"/>
        <v/>
      </c>
      <c r="E8" s="78" t="str">
        <f>IF(OR(B$4="",C8=""),"",IF(ISERROR(VLOOKUP($B$4,Rose!$AJ:$AJ,1,FALSE)),"ERRORE Il nome della fantasquadra è scritto male",""))</f>
        <v/>
      </c>
      <c r="F8" s="78" t="str">
        <f>IF(OR(B$4="",C8=""),"",IF(AND(ISERROR(VLOOKUP(C8,Rose!$AH:$AH,1,FALSE)),ISERROR(VLOOKUP(C8,Disponibili!$B:$B,1,FALSE))),"ERRORE Il giocatore è scritto male",""))</f>
        <v/>
      </c>
      <c r="G8" s="78" t="str">
        <f>IF(OR(B$4="",C8="",E8&lt;&gt;"",F8&lt;&gt;""),"",IF(ISERROR(VLOOKUP($C8,Rose!$AH:$AJ,3,FALSE)),"ERRORE Il giocatore non è in rosa alla squadra indicata",IF(B$4=VLOOKUP($C8,Rose!$AH:$AJ,3,FALSE),"","ERRORE Il giocatore non è in rosa alla squadra indicata")))</f>
        <v/>
      </c>
      <c r="H8" s="78">
        <f>VLOOKUP(C8,Rose!AH:AN,7,FALSE)</f>
        <v>0</v>
      </c>
      <c r="I8" s="78" t="str">
        <f>VLOOKUP($C8,Rose!$AH:$AI,2,FALSE)</f>
        <v/>
      </c>
      <c r="J8" s="78" t="str">
        <f>IF(ISERROR(VLOOKUP(C8,C$4:C7,1,FALSE)),"","ERRORE - Il giocatore è già presente in lista incedibili")</f>
        <v/>
      </c>
      <c r="K8" s="78"/>
      <c r="L8" s="78"/>
      <c r="M8" s="78"/>
      <c r="N8" s="78"/>
      <c r="O8" s="78"/>
      <c r="P8" s="78"/>
      <c r="Q8" s="78"/>
      <c r="R8" s="78" t="str">
        <f t="shared" si="2"/>
        <v>NO ERR</v>
      </c>
      <c r="S8" s="78"/>
      <c r="T8" s="78"/>
      <c r="U8" s="78"/>
      <c r="V8" s="78" t="str">
        <f t="shared" si="3"/>
        <v/>
      </c>
      <c r="W8" s="82" t="str">
        <f t="shared" si="0"/>
        <v/>
      </c>
      <c r="X8" s="78"/>
    </row>
    <row r="9" spans="1:24" ht="13" x14ac:dyDescent="0.3">
      <c r="B9" s="80"/>
      <c r="C9" s="79"/>
      <c r="D9" s="113" t="str">
        <f t="shared" si="1"/>
        <v/>
      </c>
      <c r="E9" s="78" t="str">
        <f>IF(OR(B$4="",C9=""),"",IF(ISERROR(VLOOKUP($B$4,Rose!$AJ:$AJ,1,FALSE)),"ERRORE Il nome della fantasquadra è scritto male",""))</f>
        <v/>
      </c>
      <c r="F9" s="78" t="str">
        <f>IF(OR(B$4="",C9=""),"",IF(AND(ISERROR(VLOOKUP(C9,Rose!$AH:$AH,1,FALSE)),ISERROR(VLOOKUP(C9,Disponibili!$B:$B,1,FALSE))),"ERRORE Il giocatore è scritto male",""))</f>
        <v/>
      </c>
      <c r="G9" s="78" t="str">
        <f>IF(OR(B$4="",C9="",E9&lt;&gt;"",F9&lt;&gt;""),"",IF(ISERROR(VLOOKUP($C9,Rose!$AH:$AJ,3,FALSE)),"ERRORE Il giocatore non è in rosa alla squadra indicata",IF(B$4=VLOOKUP($C9,Rose!$AH:$AJ,3,FALSE),"","ERRORE Il giocatore non è in rosa alla squadra indicata")))</f>
        <v/>
      </c>
      <c r="H9" s="78">
        <f>VLOOKUP(C9,Rose!AH:AN,7,FALSE)</f>
        <v>0</v>
      </c>
      <c r="I9" s="78" t="str">
        <f>VLOOKUP($C9,Rose!$AH:$AI,2,FALSE)</f>
        <v/>
      </c>
      <c r="J9" s="78" t="str">
        <f>IF(ISERROR(VLOOKUP(C9,C$4:C8,1,FALSE)),"","ERRORE - Il giocatore è già presente in lista incedibili")</f>
        <v/>
      </c>
      <c r="K9" s="78"/>
      <c r="L9" s="78"/>
      <c r="M9" s="78"/>
      <c r="N9" s="78"/>
      <c r="O9" s="78"/>
      <c r="P9" s="78"/>
      <c r="Q9" s="78"/>
      <c r="R9" s="78" t="str">
        <f t="shared" si="2"/>
        <v>NO ERR</v>
      </c>
      <c r="S9" s="78"/>
      <c r="T9" s="78"/>
      <c r="U9" s="78"/>
      <c r="V9" s="78" t="str">
        <f t="shared" si="3"/>
        <v/>
      </c>
      <c r="W9" s="82" t="str">
        <f t="shared" si="0"/>
        <v/>
      </c>
      <c r="X9" s="78"/>
    </row>
    <row r="10" spans="1:24" ht="13" x14ac:dyDescent="0.3">
      <c r="B10" s="80"/>
      <c r="C10" s="79"/>
      <c r="D10" s="113" t="str">
        <f t="shared" si="1"/>
        <v/>
      </c>
      <c r="E10" s="78" t="str">
        <f>IF(OR(B$4="",C10=""),"",IF(ISERROR(VLOOKUP($B$4,Rose!$AJ:$AJ,1,FALSE)),"ERRORE Il nome della fantasquadra è scritto male",""))</f>
        <v/>
      </c>
      <c r="F10" s="78" t="str">
        <f>IF(OR(B$4="",C10=""),"",IF(AND(ISERROR(VLOOKUP(C10,Rose!$AH:$AH,1,FALSE)),ISERROR(VLOOKUP(C10,Disponibili!$B:$B,1,FALSE))),"ERRORE Il giocatore è scritto male",""))</f>
        <v/>
      </c>
      <c r="G10" s="78" t="str">
        <f>IF(OR(B$4="",C10="",E10&lt;&gt;"",F10&lt;&gt;""),"",IF(ISERROR(VLOOKUP($C10,Rose!$AH:$AJ,3,FALSE)),"ERRORE Il giocatore non è in rosa alla squadra indicata",IF(B$4=VLOOKUP($C10,Rose!$AH:$AJ,3,FALSE),"","ERRORE Il giocatore non è in rosa alla squadra indicata")))</f>
        <v/>
      </c>
      <c r="H10" s="78">
        <f>VLOOKUP(C10,Rose!AH:AN,7,FALSE)</f>
        <v>0</v>
      </c>
      <c r="I10" s="78" t="str">
        <f>VLOOKUP($C10,Rose!$AH:$AI,2,FALSE)</f>
        <v/>
      </c>
      <c r="J10" s="78" t="str">
        <f>IF(ISERROR(VLOOKUP(C10,C$4:C9,1,FALSE)),"","ERRORE - Il giocatore è già presente in lista incedibili")</f>
        <v/>
      </c>
      <c r="K10" s="78"/>
      <c r="L10" s="78"/>
      <c r="M10" s="78"/>
      <c r="N10" s="78"/>
      <c r="O10" s="78"/>
      <c r="P10" s="78"/>
      <c r="Q10" s="78"/>
      <c r="R10" s="78" t="str">
        <f t="shared" si="2"/>
        <v>NO ERR</v>
      </c>
      <c r="S10" s="78"/>
      <c r="T10" s="78"/>
      <c r="U10" s="78"/>
      <c r="V10" s="78" t="str">
        <f t="shared" si="3"/>
        <v/>
      </c>
      <c r="W10" s="82" t="str">
        <f t="shared" si="0"/>
        <v/>
      </c>
      <c r="X10" s="78"/>
    </row>
    <row r="11" spans="1:24" ht="13" x14ac:dyDescent="0.3">
      <c r="B11" s="80"/>
      <c r="C11" s="79"/>
      <c r="D11" s="113" t="str">
        <f t="shared" si="1"/>
        <v/>
      </c>
      <c r="E11" s="78" t="str">
        <f>IF(OR(B$4="",C11=""),"",IF(ISERROR(VLOOKUP($B$4,Rose!$AJ:$AJ,1,FALSE)),"ERRORE Il nome della fantasquadra è scritto male",""))</f>
        <v/>
      </c>
      <c r="F11" s="78" t="str">
        <f>IF(OR(B$4="",C11=""),"",IF(AND(ISERROR(VLOOKUP(C11,Rose!$AH:$AH,1,FALSE)),ISERROR(VLOOKUP(C11,Disponibili!$B:$B,1,FALSE))),"ERRORE Il giocatore è scritto male",""))</f>
        <v/>
      </c>
      <c r="G11" s="78" t="str">
        <f>IF(OR(B$4="",C11="",E11&lt;&gt;"",F11&lt;&gt;""),"",IF(ISERROR(VLOOKUP($C11,Rose!$AH:$AJ,3,FALSE)),"ERRORE Il giocatore non è in rosa alla squadra indicata",IF(B$4=VLOOKUP($C11,Rose!$AH:$AJ,3,FALSE),"","ERRORE Il giocatore non è in rosa alla squadra indicata")))</f>
        <v/>
      </c>
      <c r="H11" s="78">
        <f>VLOOKUP(C11,Rose!AH:AN,7,FALSE)</f>
        <v>0</v>
      </c>
      <c r="I11" s="78" t="str">
        <f>VLOOKUP($C11,Rose!$AH:$AI,2,FALSE)</f>
        <v/>
      </c>
      <c r="J11" s="78" t="str">
        <f>IF(ISERROR(VLOOKUP(C11,C$4:C10,1,FALSE)),"","ERRORE - Il giocatore è già presente in lista incedibili")</f>
        <v/>
      </c>
      <c r="K11" s="78"/>
      <c r="L11" s="78"/>
      <c r="M11" s="78"/>
      <c r="N11" s="78"/>
      <c r="O11" s="78"/>
      <c r="P11" s="78"/>
      <c r="Q11" s="78"/>
      <c r="R11" s="78" t="str">
        <f t="shared" si="2"/>
        <v>NO ERR</v>
      </c>
      <c r="S11" s="78"/>
      <c r="T11" s="78"/>
      <c r="U11" s="78"/>
      <c r="V11" s="78" t="str">
        <f t="shared" si="3"/>
        <v/>
      </c>
      <c r="W11" s="82" t="str">
        <f t="shared" si="0"/>
        <v/>
      </c>
      <c r="X11" s="78"/>
    </row>
    <row r="12" spans="1:24" ht="13" x14ac:dyDescent="0.3">
      <c r="B12" s="80"/>
      <c r="C12" s="79"/>
      <c r="D12" s="113" t="str">
        <f t="shared" si="1"/>
        <v/>
      </c>
      <c r="E12" s="78" t="str">
        <f>IF(OR(B$4="",C12=""),"",IF(ISERROR(VLOOKUP($B$4,Rose!$AJ:$AJ,1,FALSE)),"ERRORE Il nome della fantasquadra è scritto male",""))</f>
        <v/>
      </c>
      <c r="F12" s="78" t="str">
        <f>IF(OR(B$4="",C12=""),"",IF(AND(ISERROR(VLOOKUP(C12,Rose!$AH:$AH,1,FALSE)),ISERROR(VLOOKUP(C12,Disponibili!$B:$B,1,FALSE))),"ERRORE Il giocatore è scritto male",""))</f>
        <v/>
      </c>
      <c r="G12" s="78" t="str">
        <f>IF(OR(B$4="",C12="",E12&lt;&gt;"",F12&lt;&gt;""),"",IF(ISERROR(VLOOKUP($C12,Rose!$AH:$AJ,3,FALSE)),"ERRORE Il giocatore non è in rosa alla squadra indicata",IF(B$4=VLOOKUP($C12,Rose!$AH:$AJ,3,FALSE),"","ERRORE Il giocatore non è in rosa alla squadra indicata")))</f>
        <v/>
      </c>
      <c r="H12" s="78">
        <f>VLOOKUP(C12,Rose!AH:AN,7,FALSE)</f>
        <v>0</v>
      </c>
      <c r="I12" s="78" t="str">
        <f>VLOOKUP($C12,Rose!$AH:$AI,2,FALSE)</f>
        <v/>
      </c>
      <c r="J12" s="78" t="str">
        <f>IF(ISERROR(VLOOKUP(C12,C$4:C11,1,FALSE)),"","ERRORE - Il giocatore è già presente in lista incedibili")</f>
        <v/>
      </c>
      <c r="K12" s="78"/>
      <c r="L12" s="78"/>
      <c r="M12" s="78"/>
      <c r="N12" s="78"/>
      <c r="O12" s="78"/>
      <c r="P12" s="78"/>
      <c r="Q12" s="78"/>
      <c r="R12" s="78" t="str">
        <f t="shared" si="2"/>
        <v>NO ERR</v>
      </c>
      <c r="S12" s="78"/>
      <c r="T12" s="78"/>
      <c r="U12" s="78"/>
      <c r="V12" s="78" t="str">
        <f t="shared" si="3"/>
        <v/>
      </c>
      <c r="W12" s="82" t="str">
        <f t="shared" si="0"/>
        <v/>
      </c>
      <c r="X12" s="78"/>
    </row>
    <row r="13" spans="1:24" ht="13" x14ac:dyDescent="0.3">
      <c r="B13" s="80"/>
      <c r="C13" s="79"/>
      <c r="D13" s="113" t="str">
        <f t="shared" si="1"/>
        <v/>
      </c>
      <c r="E13" s="78" t="str">
        <f>IF(OR(B$4="",C13=""),"",IF(ISERROR(VLOOKUP($B$4,Rose!$AJ:$AJ,1,FALSE)),"ERRORE Il nome della fantasquadra è scritto male",""))</f>
        <v/>
      </c>
      <c r="F13" s="78" t="str">
        <f>IF(OR(B$4="",C13=""),"",IF(AND(ISERROR(VLOOKUP(C13,Rose!$AH:$AH,1,FALSE)),ISERROR(VLOOKUP(C13,Disponibili!$B:$B,1,FALSE))),"ERRORE Il giocatore è scritto male",""))</f>
        <v/>
      </c>
      <c r="G13" s="78" t="str">
        <f>IF(OR(B$4="",C13="",E13&lt;&gt;"",F13&lt;&gt;""),"",IF(ISERROR(VLOOKUP($C13,Rose!$AH:$AJ,3,FALSE)),"ERRORE Il giocatore non è in rosa alla squadra indicata",IF(B$4=VLOOKUP($C13,Rose!$AH:$AJ,3,FALSE),"","ERRORE Il giocatore non è in rosa alla squadra indicata")))</f>
        <v/>
      </c>
      <c r="H13" s="78">
        <f>VLOOKUP(C13,Rose!AH:AN,7,FALSE)</f>
        <v>0</v>
      </c>
      <c r="I13" s="78" t="str">
        <f>VLOOKUP($C13,Rose!$AH:$AI,2,FALSE)</f>
        <v/>
      </c>
      <c r="J13" s="78" t="str">
        <f>IF(ISERROR(VLOOKUP(C13,C$4:C12,1,FALSE)),"","ERRORE - Il giocatore è già presente in lista incedibili")</f>
        <v/>
      </c>
      <c r="K13" s="78"/>
      <c r="L13" s="78"/>
      <c r="M13" s="78"/>
      <c r="N13" s="78"/>
      <c r="O13" s="78"/>
      <c r="P13" s="78"/>
      <c r="Q13" s="78"/>
      <c r="R13" s="78" t="str">
        <f t="shared" si="2"/>
        <v>NO ERR</v>
      </c>
      <c r="S13" s="78"/>
      <c r="T13" s="78"/>
      <c r="U13" s="78"/>
      <c r="V13" s="78" t="str">
        <f t="shared" si="3"/>
        <v/>
      </c>
      <c r="W13" s="82" t="str">
        <f t="shared" si="0"/>
        <v/>
      </c>
      <c r="X13" s="78"/>
    </row>
    <row r="14" spans="1:24" ht="13" x14ac:dyDescent="0.3">
      <c r="B14" s="80"/>
      <c r="C14" s="79"/>
      <c r="D14" s="114" t="str">
        <f t="shared" si="1"/>
        <v/>
      </c>
      <c r="E14" s="78" t="str">
        <f>IF(OR(B$4="",C14=""),"",IF(ISERROR(VLOOKUP($B$4,Rose!$AJ:$AJ,1,FALSE)),"ERRORE Il nome della fantasquadra è scritto male",""))</f>
        <v/>
      </c>
      <c r="F14" s="78" t="str">
        <f>IF(OR(B$4="",C14=""),"",IF(AND(ISERROR(VLOOKUP(C14,Rose!$AH:$AH,1,FALSE)),ISERROR(VLOOKUP(C14,Disponibili!$B:$B,1,FALSE))),"ERRORE Il giocatore è scritto male",""))</f>
        <v/>
      </c>
      <c r="G14" s="78" t="str">
        <f>IF(OR(B$4="",C14="",E14&lt;&gt;"",F14&lt;&gt;""),"",IF(ISERROR(VLOOKUP($C14,Rose!$AH:$AJ,3,FALSE)),"ERRORE Il giocatore non è in rosa alla squadra indicata",IF(B$4=VLOOKUP($C14,Rose!$AH:$AJ,3,FALSE),"","ERRORE Il giocatore non è in rosa alla squadra indicata")))</f>
        <v/>
      </c>
      <c r="H14" s="78">
        <f>VLOOKUP(C14,Rose!AH:AN,7,FALSE)</f>
        <v>0</v>
      </c>
      <c r="I14" s="78" t="str">
        <f>VLOOKUP($C14,Rose!$AH:$AI,2,FALSE)</f>
        <v/>
      </c>
      <c r="J14" s="78" t="str">
        <f>IF(ISERROR(VLOOKUP(C14,C$4:C13,1,FALSE)),"","ERRORE - Il giocatore è già presente in lista incedibili")</f>
        <v/>
      </c>
      <c r="K14" s="78"/>
      <c r="L14" s="78"/>
      <c r="M14" s="78"/>
      <c r="N14" s="78"/>
      <c r="O14" s="78"/>
      <c r="P14" s="78"/>
      <c r="Q14" s="78"/>
      <c r="R14" s="78" t="str">
        <f t="shared" si="2"/>
        <v>NO ERR</v>
      </c>
      <c r="S14" s="78"/>
      <c r="T14" s="78"/>
      <c r="U14" s="78"/>
      <c r="V14" s="78" t="str">
        <f t="shared" si="3"/>
        <v/>
      </c>
      <c r="W14" s="82" t="str">
        <f t="shared" si="0"/>
        <v/>
      </c>
      <c r="X14" s="78"/>
    </row>
    <row r="15" spans="1:24" x14ac:dyDescent="0.25">
      <c r="B15" s="81"/>
      <c r="C15" s="79"/>
      <c r="D15" s="78"/>
    </row>
    <row r="16" spans="1:24" ht="13" x14ac:dyDescent="0.3">
      <c r="B16" s="81"/>
      <c r="C16" s="115" t="s">
        <v>91</v>
      </c>
      <c r="D16" s="116" t="str">
        <f>IF(ISERROR(VLOOKUP(B4,Rose!AJ:AM,4,FALSE)+H16),"",VLOOKUP(B4,Rose!AJ:AO,6,FALSE)-H16)</f>
        <v/>
      </c>
      <c r="H16" s="72">
        <f>SUM(H4:H15)</f>
        <v>0</v>
      </c>
      <c r="I16" s="72" t="str">
        <f>1-COUNTIF(I4:I14,"P")&amp;IF(1-COUNTIF(I4:I14,"P")=0," Portieri - "," Portiere - ")&amp;8-COUNTIF(I4:I14,"D")&amp;IF(COUNTIF(I4:I14,"D")=7," Difensore - "," Difensori - ")&amp;8-COUNTIF(I4:I14,"C")&amp;IF(COUNTIF(I4:I14,"C")=7," Centrocampista - "," Centrocampisti - ")&amp;5-COUNTIF(I4:I14,"A")&amp;IF(COUNTIF(I4:I14,"A")=4," Attaccante"," Attaccanti")</f>
        <v>1 Portiere - 8 Difensori - 8 Centrocampisti - 5 Attaccanti</v>
      </c>
    </row>
    <row r="17" spans="2:23" ht="13" x14ac:dyDescent="0.3">
      <c r="B17" s="81"/>
      <c r="C17" s="115" t="s">
        <v>92</v>
      </c>
      <c r="D17" s="78" t="str">
        <f>I16</f>
        <v>1 Portiere - 8 Difensori - 8 Centrocampisti - 5 Attaccanti</v>
      </c>
      <c r="G17" s="78"/>
    </row>
    <row r="18" spans="2:23" x14ac:dyDescent="0.25">
      <c r="B18" s="81"/>
      <c r="C18" s="78"/>
    </row>
    <row r="19" spans="2:23" x14ac:dyDescent="0.25">
      <c r="B19" s="81"/>
      <c r="C19" s="78"/>
    </row>
    <row r="20" spans="2:23" x14ac:dyDescent="0.25">
      <c r="B20" s="81"/>
      <c r="V20" s="72" t="str">
        <f ca="1">CELL("filename")</f>
        <v>F:\users\f002771\FantaCalcio\A2026-2027\Rose e disponibili\[cihf_serie_c_rose_e_disponibili.xlsx]Rose</v>
      </c>
      <c r="W20" s="74" t="str">
        <f ca="1">MID(V20,FIND("[",V20)+1,FIND("]",V20)-FIND("[",V20)-1)</f>
        <v>cihf_serie_c_rose_e_disponibili.xlsx</v>
      </c>
    </row>
    <row r="21" spans="2:23" x14ac:dyDescent="0.25">
      <c r="B21" s="81"/>
      <c r="V21" s="117" t="s">
        <v>107</v>
      </c>
      <c r="W21" s="118" t="s">
        <v>93</v>
      </c>
    </row>
    <row r="22" spans="2:23" x14ac:dyDescent="0.25">
      <c r="C22" s="78"/>
      <c r="V22" s="117" t="s">
        <v>108</v>
      </c>
      <c r="W22" s="118" t="s">
        <v>94</v>
      </c>
    </row>
    <row r="23" spans="2:23" x14ac:dyDescent="0.25">
      <c r="V23" s="118" t="s">
        <v>109</v>
      </c>
      <c r="W23" s="118" t="s">
        <v>95</v>
      </c>
    </row>
    <row r="24" spans="2:23" x14ac:dyDescent="0.25">
      <c r="V24" s="117" t="s">
        <v>110</v>
      </c>
      <c r="W24" s="118" t="s">
        <v>96</v>
      </c>
    </row>
    <row r="25" spans="2:23" x14ac:dyDescent="0.25">
      <c r="V25" s="117" t="s">
        <v>111</v>
      </c>
      <c r="W25" s="118" t="s">
        <v>97</v>
      </c>
    </row>
    <row r="26" spans="2:23" x14ac:dyDescent="0.25">
      <c r="V26" s="117" t="s">
        <v>112</v>
      </c>
      <c r="W26" s="118" t="s">
        <v>98</v>
      </c>
    </row>
    <row r="27" spans="2:23" x14ac:dyDescent="0.25">
      <c r="V27" s="117" t="s">
        <v>113</v>
      </c>
      <c r="W27" s="118" t="s">
        <v>99</v>
      </c>
    </row>
    <row r="28" spans="2:23" x14ac:dyDescent="0.25">
      <c r="V28" s="118" t="s">
        <v>114</v>
      </c>
      <c r="W28" s="118" t="s">
        <v>100</v>
      </c>
    </row>
    <row r="29" spans="2:23" x14ac:dyDescent="0.25">
      <c r="V29" s="117" t="s">
        <v>115</v>
      </c>
      <c r="W29" s="118" t="s">
        <v>101</v>
      </c>
    </row>
    <row r="30" spans="2:23" x14ac:dyDescent="0.25">
      <c r="V30" s="117" t="s">
        <v>116</v>
      </c>
      <c r="W30" s="118" t="s">
        <v>102</v>
      </c>
    </row>
    <row r="31" spans="2:23" x14ac:dyDescent="0.25">
      <c r="V31" s="118" t="s">
        <v>117</v>
      </c>
      <c r="W31" s="118" t="s">
        <v>103</v>
      </c>
    </row>
    <row r="32" spans="2:23" x14ac:dyDescent="0.25">
      <c r="V32" s="117" t="s">
        <v>118</v>
      </c>
      <c r="W32" s="118" t="s">
        <v>104</v>
      </c>
    </row>
    <row r="33" spans="22:23" x14ac:dyDescent="0.25">
      <c r="V33" s="117" t="s">
        <v>119</v>
      </c>
      <c r="W33" s="118" t="s">
        <v>105</v>
      </c>
    </row>
    <row r="34" spans="22:23" x14ac:dyDescent="0.25">
      <c r="V34" s="117" t="s">
        <v>120</v>
      </c>
      <c r="W34" s="118" t="s">
        <v>123</v>
      </c>
    </row>
    <row r="35" spans="22:23" x14ac:dyDescent="0.25">
      <c r="V35" s="117" t="s">
        <v>121</v>
      </c>
      <c r="W35" s="118" t="s">
        <v>124</v>
      </c>
    </row>
    <row r="36" spans="22:23" x14ac:dyDescent="0.25">
      <c r="V36" s="117" t="s">
        <v>122</v>
      </c>
      <c r="W36" s="118" t="s">
        <v>125</v>
      </c>
    </row>
  </sheetData>
  <conditionalFormatting sqref="A1">
    <cfRule type="cellIs" dxfId="5" priority="2" stopIfTrue="1" operator="equal">
      <formula>"U3"</formula>
    </cfRule>
  </conditionalFormatting>
  <conditionalFormatting sqref="D4:D14">
    <cfRule type="cellIs" dxfId="4" priority="1" stopIfTrue="1" operator="equal">
      <formula>R4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6"/>
  <dimension ref="A1:AC33"/>
  <sheetViews>
    <sheetView workbookViewId="0">
      <selection activeCell="C6" sqref="C6"/>
    </sheetView>
  </sheetViews>
  <sheetFormatPr defaultRowHeight="12.5" x14ac:dyDescent="0.25"/>
  <cols>
    <col min="1" max="1" width="3" style="72" bestFit="1" customWidth="1"/>
    <col min="2" max="2" width="20.54296875" style="72" customWidth="1"/>
    <col min="3" max="3" width="22.54296875" style="72" customWidth="1"/>
    <col min="4" max="4" width="19.54296875" style="72" bestFit="1" customWidth="1"/>
    <col min="5" max="5" width="58.453125" style="72" bestFit="1" customWidth="1"/>
    <col min="6" max="7" width="12" style="72" hidden="1" customWidth="1"/>
    <col min="8" max="8" width="10" style="72" hidden="1" customWidth="1"/>
    <col min="9" max="9" width="18.08984375" style="72" hidden="1" customWidth="1"/>
    <col min="10" max="10" width="13.453125" style="72" hidden="1" customWidth="1"/>
    <col min="11" max="11" width="20.54296875" style="72" hidden="1" customWidth="1"/>
    <col min="12" max="12" width="10" style="72" hidden="1" customWidth="1"/>
    <col min="13" max="13" width="17.453125" style="72" hidden="1" customWidth="1"/>
    <col min="14" max="14" width="17.54296875" style="72" hidden="1" customWidth="1"/>
    <col min="15" max="15" width="14" style="72" hidden="1" customWidth="1"/>
    <col min="16" max="16" width="14.453125" style="72" hidden="1" customWidth="1"/>
    <col min="17" max="17" width="9" style="72" hidden="1" customWidth="1"/>
    <col min="18" max="18" width="11.54296875" style="72" hidden="1" customWidth="1"/>
    <col min="19" max="19" width="16.453125" style="72" hidden="1" customWidth="1"/>
    <col min="20" max="22" width="9.08984375" style="72" hidden="1" customWidth="1"/>
    <col min="23" max="23" width="14.453125" style="72" hidden="1" customWidth="1"/>
    <col min="24" max="28" width="13.08984375" style="72" hidden="1" customWidth="1"/>
    <col min="29" max="29" width="8.6328125" style="72"/>
  </cols>
  <sheetData>
    <row r="1" spans="1:28" x14ac:dyDescent="0.25">
      <c r="B1" s="73" t="s">
        <v>85</v>
      </c>
      <c r="C1" s="73" t="s">
        <v>106</v>
      </c>
      <c r="D1" s="73" t="s">
        <v>87</v>
      </c>
      <c r="E1" s="74"/>
      <c r="AB1" s="75"/>
    </row>
    <row r="2" spans="1:28" ht="13" x14ac:dyDescent="0.3">
      <c r="A2" s="76"/>
      <c r="B2" s="100" t="s">
        <v>88</v>
      </c>
      <c r="C2" s="100" t="s">
        <v>90</v>
      </c>
      <c r="D2" s="100" t="s">
        <v>90</v>
      </c>
      <c r="E2" s="83" t="s">
        <v>145</v>
      </c>
      <c r="F2" s="77"/>
      <c r="G2" s="77"/>
      <c r="H2" s="77"/>
      <c r="Z2" s="72" t="str">
        <f>Rose!AP5&amp;"-"&amp;Rose!AP6&amp;"-"&amp;Rose!AP7&amp;"-"&amp;Rose!AP8</f>
        <v>2-7-6-3</v>
      </c>
      <c r="AA2" s="119" t="e">
        <f>VLOOKUP($B4,Rose!$AJ:$AQ,2,FALSE)</f>
        <v>#N/A</v>
      </c>
      <c r="AB2" s="75"/>
    </row>
    <row r="3" spans="1:28" ht="13" x14ac:dyDescent="0.3">
      <c r="A3" s="101"/>
      <c r="B3" s="101"/>
      <c r="C3" s="102"/>
      <c r="D3" s="102"/>
      <c r="E3" s="103" t="str">
        <f>IF(B4="","",UPPER(B4)&amp;";")</f>
        <v/>
      </c>
      <c r="F3" s="77"/>
      <c r="G3" s="77"/>
      <c r="H3" s="104"/>
      <c r="I3" s="78"/>
      <c r="Y3" s="72" t="str">
        <f>IF(B4="","",ROUND(IF(Rose!$AN1=4,IF(LEFT(AA2,1)="0",0,LEFT(Z2,1)),LEFT(VLOOKUP($B4,Rose!$AJ:$AQ,2,FALSE),1)),0))</f>
        <v/>
      </c>
      <c r="Z3" s="72" t="str">
        <f>IF(B4="","",ROUND(IF(Rose!$AN1=4,IF(MID(AA2,3,1)="0",0,MID(Z2,3,LEN(Rose!$AP6))),MID(VLOOKUP($B4,Rose!$AJ:$AQ,2,FALSE),3,1)),0))</f>
        <v/>
      </c>
      <c r="AA3" s="72" t="str">
        <f>IF($B4="","",ROUND(IF(Rose!$AN1=4,IF(MID($AA2,5,1)="0",0,MID($Z2,4+LEN(Rose!$AP6),LEN(Rose!$AP7))),MID(VLOOKUP($B4,Rose!$AJ:$AQ,2,FALSE),5,1)),0))</f>
        <v/>
      </c>
      <c r="AB3" s="75" t="str">
        <f>IF($B4="","",ROUND(IF(Rose!$AN1=4,IF(MID($AA2,7,1)="0",0,MID($Z2,5+LEN(Rose!$AP6)+LEN(Rose!$AP7),LEN(Rose!$AP8))),MID(VLOOKUP($B4,Rose!$AJ:$AQ,2,FALSE),7,1)),0))</f>
        <v/>
      </c>
    </row>
    <row r="4" spans="1:28" ht="13" x14ac:dyDescent="0.3">
      <c r="B4" s="120"/>
      <c r="C4" s="112"/>
      <c r="D4" s="112"/>
      <c r="E4" s="106" t="str">
        <f>IF(F4="",IF(G4="",IF(H4="",IF(J4="",IF(K4="",IF(L4="",IF(M4="",IF(N4="",X4,N4),M4),L4),K4),J4),H4),G4),F4)</f>
        <v/>
      </c>
      <c r="F4" s="78" t="str">
        <f>IF(OR(B$4="",C4=""),"",IF(ISERROR(VLOOKUP($B$4,Rose!$AJ:$AJ,1,FALSE)),"ERRORE - Il nome della fantasquadra è scritto male",""))</f>
        <v/>
      </c>
      <c r="G4" s="78" t="str">
        <f>IF(OR(B$4="",C4=""),"",IF(AND(ISERROR(VLOOKUP(C4,Rose!$AH:$AH,1,FALSE)),ISERROR(VLOOKUP(C4,Disponibili!$B:$B,1,FALSE))),"ERRORE - Il giocatore è scritto male",""))</f>
        <v/>
      </c>
      <c r="H4" s="78" t="str">
        <f>IF(OR($B$4="",$C4="",$D4=""),"",IF($F4&lt;&gt;"","",IF(ISERROR(VLOOKUP($C4,Disponibili!$B:$B,1,FALSE)),"ERRORE - Il giocatore non è fra i disponibili","")))</f>
        <v/>
      </c>
      <c r="I4" s="78" t="str">
        <f>IF(OR($B$4="",$C4="",$D4="",F4&lt;&gt;"",G4&lt;&gt;"",H4&lt;&gt;""),"",VLOOKUP($C4,Rose!$BA:$BB,2,FALSE))</f>
        <v/>
      </c>
      <c r="J4" s="78"/>
      <c r="K4" s="78" t="str">
        <f>Y4</f>
        <v/>
      </c>
      <c r="L4" s="78" t="str">
        <f>IF(OR(Rose!AN1=4,B$4="",C4=""),"",IF(F4&lt;&gt;"","",IF(SUM(D$4:D4)&gt;VLOOKUP(B$4,Rose!AJ:AM,4,FALSE),"ERRORE - Offerta totale "&amp;SUM(D$4:D4)&amp;" fml, superiore ai crediti disponibili","")))</f>
        <v/>
      </c>
      <c r="M4" s="78" t="str">
        <f>IF(AND(C4&lt;&gt;"",D4&lt;&gt;"",B4=""),"ERRORE - Inserire il nome della fantasquadra","")</f>
        <v/>
      </c>
      <c r="N4" s="72" t="str">
        <f>IF(AND($C4="",$C5&lt;&gt;""),"ERRORE - I giocatori vanno scritti a partire dalla riga n° 4","")</f>
        <v/>
      </c>
      <c r="O4" s="78"/>
      <c r="P4" s="78"/>
      <c r="Q4" s="78" t="str">
        <f>IF(OR($B$4="",$C4=""),"",IF(OR(D4="",D4=0,TYPE(D4)&lt;&gt;1),"ERRORE - Indicare la cifra che si vuole offrire",""))</f>
        <v/>
      </c>
      <c r="R4" s="78"/>
      <c r="S4" s="78" t="str">
        <f t="shared" ref="S4:S25" si="0">IF(E4="","NO ERR",IF(ISERROR(FIND("ERRORE",E4,1)),"",E4))</f>
        <v>NO ERR</v>
      </c>
      <c r="T4" s="78"/>
      <c r="U4" s="78"/>
      <c r="V4" s="78" t="str">
        <f>COUNTIF(I4:I30,"P")&amp;"-"&amp;COUNTIF(I4:I30,"D")&amp;"-"&amp;COUNTIF(I4:I30,"C")&amp;"-"&amp;COUNTIF(I4:I30,"A")</f>
        <v>0-0-0-0</v>
      </c>
      <c r="W4" s="78" t="str">
        <f>IF(B$4="","",UPPER(C4)&amp;","&amp;D4&amp;";")</f>
        <v/>
      </c>
      <c r="X4" s="78" t="str">
        <f>IF(OR(B$4="",C4=""),"",IF(N4="",IF(O4="",IF(P4="",IF(Q4="",IF(R4="",W4,R4),Q4),P4),O4),N4))</f>
        <v/>
      </c>
      <c r="Y4" s="78" t="str">
        <f>IF(OR(B4="",C4="",D4=""),"",IF(Y3=ROUND(LEFT($V4,1),0),Z4,IF(Y3&gt;ROUND(LEFT($V4,1),0),"ERRORE - Manca l'offerta per il portiere",IF(Y3&gt;ROUND(LEFT($V4,1),0)+1,"ERRORE - C'è un portiere in più rispetto al necessario","ERRORE - Ci sono due o più portieri di troppo"))))</f>
        <v/>
      </c>
      <c r="Z4" s="78" t="str">
        <f>IF(OR(B4="",C4="",D4=""),"",IF(Z3=ROUND(MID($V4,3,V5-3),0),AA4,IF(Z3&gt;ROUND(MID($V4,3,V5-3),0),"ERRORE - Mancano uno o più difensori","ERRORE - Ci sono uno o più difensori di troppo")))</f>
        <v/>
      </c>
      <c r="AA4" s="78" t="str">
        <f>IF(OR(B4="",C4="",D4=""),"",IF(AA3=ROUND(MID($V4,V5+1,V6-V5-1),0),AB$4,IF(AA3&gt;ROUND(MID($V4,V5+1,V6-V5-1),0),"ERRORE - Mancano uno o più centrocampisti","ERRORE - Ci sono uno o più centrocampisti di troppo")))</f>
        <v/>
      </c>
      <c r="AB4" s="82" t="str">
        <f>IF(OR(B4="",C4="",D4=""),"",IF(AB3=ROUND(RIGHT($V4,LEN(V4)-V6),0),"",IF(AB3&gt;ROUND(RIGHT($V4,LEN(V4)-V6),0),"ERRORE - Mancano uno o più attaccanti","ERRORE - Ci sono uno o più attaccanti di troppo")))</f>
        <v/>
      </c>
    </row>
    <row r="5" spans="1:28" ht="13" x14ac:dyDescent="0.3">
      <c r="B5" s="78" t="str">
        <f>IF(B4="","","Inserire "&amp;Y3&amp;" portieri")</f>
        <v/>
      </c>
      <c r="C5" s="121"/>
      <c r="D5" s="79"/>
      <c r="E5" s="106" t="str">
        <f t="shared" ref="E5:E25" si="1">IF(F5="",IF(G5="",IF(H5="",IF(J5="",IF(K5="",IF(L5="",IF(M5="",IF(N5="",X5,N5),M5),L5),K5),J5),H5),G5),F5)</f>
        <v/>
      </c>
      <c r="F5" s="78"/>
      <c r="G5" s="78" t="str">
        <f>IF(OR(B$4="",C5=""),"",IF(AND(ISERROR(VLOOKUP(C5,Rose!$AH:$AH,1,FALSE)),ISERROR(VLOOKUP(C5,Disponibili!$B:$B,1,FALSE))),"ERRORE - Il giocatore è scritto male",""))</f>
        <v/>
      </c>
      <c r="H5" s="78" t="str">
        <f>IF(OR($B$4="",$C5="",$D5=""),"",IF($F5&lt;&gt;"","",IF(ISERROR(VLOOKUP($C5,Disponibili!$B:$B,1,FALSE)),"ERRORE - Il giocatore non è fra i disponibili","")))</f>
        <v/>
      </c>
      <c r="I5" s="78" t="str">
        <f>IF(OR($B$4="",$C5="",$D5="",F5&lt;&gt;"",G5&lt;&gt;"",H5&lt;&gt;""),"",VLOOKUP($C5,Rose!$BA:$BB,2,FALSE))</f>
        <v/>
      </c>
      <c r="J5" s="78" t="str">
        <f>IF(ISERROR(VLOOKUP(C5,C$4:C4,1,FALSE)),"","ERRORE - C'è già un'offerta per questo giocatore")</f>
        <v/>
      </c>
      <c r="K5" s="78"/>
      <c r="L5" s="78" t="str">
        <f>IF(OR(Rose!AN$1=4,F$4&lt;&gt;"",B$4="",C5=""),"",IF(F5&lt;&gt;"","",IF(SUM(D$4:D5)&gt;VLOOKUP(B$4,Rose!AJ:AM,4,FALSE),"ERRORE - Offerta totale "&amp;SUM(D$4:D5)&amp;" fml, superiore ai crediti disponibili","")))</f>
        <v/>
      </c>
      <c r="M5" s="78"/>
      <c r="N5" s="72" t="str">
        <f>IF(AND($C5="",$C6&lt;&gt;""),"ERRORE - Non ci debbono essere righe vuote fra un giocatore e l'altro","")</f>
        <v/>
      </c>
      <c r="O5" s="78"/>
      <c r="P5" s="78"/>
      <c r="Q5" s="78" t="str">
        <f t="shared" ref="Q5:Q25" si="2">IF(OR($B$4="",$C5=""),"",IF(OR(D5="",D5=0,TYPE(D5)&lt;&gt;1),"ERRORE - Indicare la cifra che si vuole offrire",""))</f>
        <v/>
      </c>
      <c r="R5" s="78"/>
      <c r="S5" s="78" t="str">
        <f t="shared" si="0"/>
        <v>NO ERR</v>
      </c>
      <c r="T5" s="78"/>
      <c r="U5" s="78"/>
      <c r="V5" s="78">
        <f>FIND("-",V4,FIND("-",V4,1)+1)</f>
        <v>4</v>
      </c>
      <c r="W5" s="78" t="str">
        <f t="shared" ref="W5:W25" si="3">IF(B$4="","",UPPER(C5)&amp;","&amp;D5&amp;";")</f>
        <v/>
      </c>
      <c r="X5" s="78" t="str">
        <f t="shared" ref="X5:X25" si="4">IF(OR(B$4="",C5=""),"",IF(N5="",IF(O5="",IF(P5="",IF(Q5="",IF(R5="",W5,R5),Q5),P5),O5),N5))</f>
        <v/>
      </c>
      <c r="Y5" s="78"/>
      <c r="Z5" s="78"/>
      <c r="AA5" s="78"/>
      <c r="AB5" s="82"/>
    </row>
    <row r="6" spans="1:28" ht="13" x14ac:dyDescent="0.3">
      <c r="B6" s="78" t="str">
        <f>IF(B4="","","Inserire "&amp;Z3&amp;" difensori")</f>
        <v/>
      </c>
      <c r="C6" s="121"/>
      <c r="D6" s="79"/>
      <c r="E6" s="106" t="str">
        <f t="shared" si="1"/>
        <v/>
      </c>
      <c r="F6" s="78"/>
      <c r="G6" s="78" t="str">
        <f>IF(OR(B$4="",C6=""),"",IF(AND(ISERROR(VLOOKUP(C6,Rose!$AH:$AH,1,FALSE)),ISERROR(VLOOKUP(C6,Disponibili!$B:$B,1,FALSE))),"ERRORE - Il giocatore è scritto male",""))</f>
        <v/>
      </c>
      <c r="H6" s="78" t="str">
        <f>IF(OR($B$4="",$C6="",$D6=""),"",IF($F6&lt;&gt;"","",IF(ISERROR(VLOOKUP($C6,Disponibili!$B:$B,1,FALSE)),"ERRORE - Il giocatore non è fra i disponibili","")))</f>
        <v/>
      </c>
      <c r="I6" s="78" t="str">
        <f>IF(OR($B$4="",$C6="",$D6="",F6&lt;&gt;"",G6&lt;&gt;"",H6&lt;&gt;""),"",VLOOKUP($C6,Rose!$BA:$BB,2,FALSE))</f>
        <v/>
      </c>
      <c r="J6" s="78" t="str">
        <f>IF(ISERROR(VLOOKUP(C6,C$4:C5,1,FALSE)),"","ERRORE - C'è già un'offerta per questo giocatore")</f>
        <v/>
      </c>
      <c r="K6" s="78"/>
      <c r="L6" s="78" t="str">
        <f>IF(OR(Rose!AN$1=4,F$4&lt;&gt;"",B$4="",C6=""),"",IF(F6&lt;&gt;"","",IF(SUM(D$4:D6)&gt;VLOOKUP(B$4,Rose!AJ:AM,4,FALSE),"ERRORE - Offerta totale "&amp;SUM(D$4:D6)&amp;" fml, superiore ai crediti disponibili","")))</f>
        <v/>
      </c>
      <c r="M6" s="78"/>
      <c r="N6" s="72" t="str">
        <f t="shared" ref="N6:N24" si="5">IF(AND($C6="",$C7&lt;&gt;""),"ERRORE - Non ci debbono essere righe vuote fra un giocatore e l'altro","")</f>
        <v/>
      </c>
      <c r="O6" s="78"/>
      <c r="P6" s="78"/>
      <c r="Q6" s="78" t="str">
        <f t="shared" si="2"/>
        <v/>
      </c>
      <c r="R6" s="78"/>
      <c r="S6" s="78" t="str">
        <f t="shared" si="0"/>
        <v>NO ERR</v>
      </c>
      <c r="T6" s="78"/>
      <c r="U6" s="78"/>
      <c r="V6" s="78">
        <f>FIND("-",V4,V5+1)</f>
        <v>6</v>
      </c>
      <c r="W6" s="78" t="str">
        <f t="shared" si="3"/>
        <v/>
      </c>
      <c r="X6" s="78" t="str">
        <f t="shared" si="4"/>
        <v/>
      </c>
      <c r="Y6" s="78"/>
      <c r="Z6" s="78"/>
      <c r="AA6" s="78"/>
      <c r="AB6" s="82"/>
    </row>
    <row r="7" spans="1:28" ht="13" x14ac:dyDescent="0.3">
      <c r="B7" s="78" t="str">
        <f>IF(B4="","","Inserire "&amp;AA3&amp;" centrocampisti")</f>
        <v/>
      </c>
      <c r="C7" s="121"/>
      <c r="D7" s="79"/>
      <c r="E7" s="106" t="str">
        <f t="shared" si="1"/>
        <v/>
      </c>
      <c r="F7" s="78"/>
      <c r="G7" s="78" t="str">
        <f>IF(OR(B$4="",C7=""),"",IF(AND(ISERROR(VLOOKUP(C7,Rose!$AH:$AH,1,FALSE)),ISERROR(VLOOKUP(C7,Disponibili!$B:$B,1,FALSE))),"ERRORE - Il giocatore è scritto male",""))</f>
        <v/>
      </c>
      <c r="H7" s="78" t="str">
        <f>IF(OR($B$4="",$C7="",$D7=""),"",IF($F7&lt;&gt;"","",IF(ISERROR(VLOOKUP($C7,Disponibili!$B:$B,1,FALSE)),"ERRORE - Il giocatore non è fra i disponibili","")))</f>
        <v/>
      </c>
      <c r="I7" s="78" t="str">
        <f>IF(OR($B$4="",$C7="",$D7="",F7&lt;&gt;"",G7&lt;&gt;"",H7&lt;&gt;""),"",VLOOKUP($C7,Rose!$BA:$BB,2,FALSE))</f>
        <v/>
      </c>
      <c r="J7" s="78" t="str">
        <f>IF(ISERROR(VLOOKUP(C7,C$4:C6,1,FALSE)),"","ERRORE - C'è già un'offerta per questo giocatore")</f>
        <v/>
      </c>
      <c r="K7" s="78"/>
      <c r="L7" s="78" t="str">
        <f>IF(OR(Rose!AN$1=4,F$4&lt;&gt;"",B$4="",C7=""),"",IF(F7&lt;&gt;"","",IF(SUM(D$4:D7)&gt;VLOOKUP(B$4,Rose!AJ:AM,4,FALSE),"ERRORE - Offerta totale "&amp;SUM(D$4:D7)&amp;" fml, superiore ai crediti disponibili","")))</f>
        <v/>
      </c>
      <c r="M7" s="78"/>
      <c r="N7" s="72" t="str">
        <f t="shared" si="5"/>
        <v/>
      </c>
      <c r="O7" s="78"/>
      <c r="P7" s="78"/>
      <c r="Q7" s="78" t="str">
        <f t="shared" si="2"/>
        <v/>
      </c>
      <c r="R7" s="78"/>
      <c r="S7" s="78" t="str">
        <f t="shared" si="0"/>
        <v>NO ERR</v>
      </c>
      <c r="T7" s="78"/>
      <c r="U7" s="78"/>
      <c r="V7" s="78"/>
      <c r="W7" s="78" t="str">
        <f t="shared" si="3"/>
        <v/>
      </c>
      <c r="X7" s="78" t="str">
        <f t="shared" si="4"/>
        <v/>
      </c>
      <c r="Y7" s="78"/>
      <c r="Z7" s="78"/>
      <c r="AA7" s="78"/>
      <c r="AB7" s="82"/>
    </row>
    <row r="8" spans="1:28" ht="13" x14ac:dyDescent="0.3">
      <c r="B8" s="78" t="str">
        <f>IF(B4="","","Inserire "&amp;AB3&amp;" attaccanti")</f>
        <v/>
      </c>
      <c r="C8" s="121"/>
      <c r="D8" s="79"/>
      <c r="E8" s="106" t="str">
        <f t="shared" si="1"/>
        <v/>
      </c>
      <c r="F8" s="78"/>
      <c r="G8" s="78" t="str">
        <f>IF(OR(B$4="",C8=""),"",IF(AND(ISERROR(VLOOKUP(C8,Rose!$AH:$AH,1,FALSE)),ISERROR(VLOOKUP(C8,Disponibili!$B:$B,1,FALSE))),"ERRORE - Il giocatore è scritto male",""))</f>
        <v/>
      </c>
      <c r="H8" s="78" t="str">
        <f>IF(OR($B$4="",$C8="",$D8=""),"",IF($F8&lt;&gt;"","",IF(ISERROR(VLOOKUP($C8,Disponibili!$B:$B,1,FALSE)),"ERRORE - Il giocatore non è fra i disponibili","")))</f>
        <v/>
      </c>
      <c r="I8" s="78" t="str">
        <f>IF(OR($B$4="",$C8="",$D8="",F8&lt;&gt;"",G8&lt;&gt;"",H8&lt;&gt;""),"",VLOOKUP($C8,Rose!$BA:$BB,2,FALSE))</f>
        <v/>
      </c>
      <c r="J8" s="78" t="str">
        <f>IF(ISERROR(VLOOKUP(C8,C$4:C7,1,FALSE)),"","ERRORE - C'è già un'offerta per questo giocatore")</f>
        <v/>
      </c>
      <c r="K8" s="78"/>
      <c r="L8" s="78" t="str">
        <f>IF(OR(Rose!AN$1=4,F$4&lt;&gt;"",B$4="",C8=""),"",IF(F8&lt;&gt;"","",IF(SUM(D$4:D8)&gt;VLOOKUP(B$4,Rose!AJ:AM,4,FALSE),"ERRORE - Offerta totale "&amp;SUM(D$4:D8)&amp;" fml, superiore ai crediti disponibili","")))</f>
        <v/>
      </c>
      <c r="M8" s="78"/>
      <c r="N8" s="72" t="str">
        <f t="shared" si="5"/>
        <v/>
      </c>
      <c r="O8" s="78"/>
      <c r="P8" s="78"/>
      <c r="Q8" s="78" t="str">
        <f t="shared" si="2"/>
        <v/>
      </c>
      <c r="R8" s="78"/>
      <c r="S8" s="78" t="str">
        <f t="shared" si="0"/>
        <v>NO ERR</v>
      </c>
      <c r="T8" s="78"/>
      <c r="U8" s="78"/>
      <c r="V8" s="78"/>
      <c r="W8" s="78" t="str">
        <f t="shared" si="3"/>
        <v/>
      </c>
      <c r="X8" s="78" t="str">
        <f t="shared" si="4"/>
        <v/>
      </c>
      <c r="Y8" s="78"/>
      <c r="Z8" s="78"/>
      <c r="AA8" s="78"/>
      <c r="AB8" s="82"/>
    </row>
    <row r="9" spans="1:28" ht="13" x14ac:dyDescent="0.3">
      <c r="B9" s="80" t="str">
        <f>IF(B4="","","Crediti disponibili : "&amp;VLOOKUP(B4,Rose!AJ:AM,4,FALSE)-SUM(D4:D25))</f>
        <v/>
      </c>
      <c r="C9" s="121"/>
      <c r="D9" s="79"/>
      <c r="E9" s="106" t="str">
        <f t="shared" si="1"/>
        <v/>
      </c>
      <c r="F9" s="78"/>
      <c r="G9" s="78" t="str">
        <f>IF(OR(B$4="",C9=""),"",IF(AND(ISERROR(VLOOKUP(C9,Rose!$AH:$AH,1,FALSE)),ISERROR(VLOOKUP(C9,Disponibili!$B:$B,1,FALSE))),"ERRORE - Il giocatore è scritto male",""))</f>
        <v/>
      </c>
      <c r="H9" s="78" t="str">
        <f>IF(OR($B$4="",$C9="",$D9=""),"",IF($F9&lt;&gt;"","",IF(ISERROR(VLOOKUP($C9,Disponibili!$B:$B,1,FALSE)),"ERRORE - Il giocatore non è fra i disponibili","")))</f>
        <v/>
      </c>
      <c r="I9" s="78" t="str">
        <f>IF(OR($B$4="",$C9="",$D9="",F9&lt;&gt;"",G9&lt;&gt;"",H9&lt;&gt;""),"",VLOOKUP($C9,Rose!$BA:$BB,2,FALSE))</f>
        <v/>
      </c>
      <c r="J9" s="78" t="str">
        <f>IF(ISERROR(VLOOKUP(C9,C$4:C8,1,FALSE)),"","ERRORE - C'è già un'offerta per questo giocatore")</f>
        <v/>
      </c>
      <c r="K9" s="78"/>
      <c r="L9" s="78" t="str">
        <f>IF(OR(Rose!AN$1=4,F$4&lt;&gt;"",B$4="",C9=""),"",IF(F9&lt;&gt;"","",IF(SUM(D$4:D9)&gt;VLOOKUP(B$4,Rose!AJ:AM,4,FALSE),"ERRORE - Offerta totale "&amp;SUM(D$4:D9)&amp;" fml, superiore ai crediti disponibili","")))</f>
        <v/>
      </c>
      <c r="M9" s="78"/>
      <c r="N9" s="72" t="str">
        <f t="shared" si="5"/>
        <v/>
      </c>
      <c r="O9" s="78"/>
      <c r="P9" s="78"/>
      <c r="Q9" s="78" t="str">
        <f t="shared" si="2"/>
        <v/>
      </c>
      <c r="R9" s="78"/>
      <c r="S9" s="78" t="str">
        <f t="shared" si="0"/>
        <v>NO ERR</v>
      </c>
      <c r="T9" s="78"/>
      <c r="U9" s="78"/>
      <c r="V9" s="78"/>
      <c r="W9" s="78" t="str">
        <f t="shared" si="3"/>
        <v/>
      </c>
      <c r="X9" s="78" t="str">
        <f t="shared" si="4"/>
        <v/>
      </c>
      <c r="Y9" s="78"/>
      <c r="Z9" s="78"/>
      <c r="AA9" s="78"/>
      <c r="AB9" s="82"/>
    </row>
    <row r="10" spans="1:28" ht="13" x14ac:dyDescent="0.3">
      <c r="B10" s="80"/>
      <c r="C10" s="121"/>
      <c r="D10" s="79"/>
      <c r="E10" s="106" t="str">
        <f t="shared" si="1"/>
        <v/>
      </c>
      <c r="F10" s="78"/>
      <c r="G10" s="78" t="str">
        <f>IF(OR(B$4="",C10=""),"",IF(AND(ISERROR(VLOOKUP(C10,Rose!$AH:$AH,1,FALSE)),ISERROR(VLOOKUP(C10,Disponibili!$B:$B,1,FALSE))),"ERRORE - Il giocatore è scritto male",""))</f>
        <v/>
      </c>
      <c r="H10" s="78" t="str">
        <f>IF(OR($B$4="",$C10="",$D10=""),"",IF($F10&lt;&gt;"","",IF(ISERROR(VLOOKUP($C10,Disponibili!$B:$B,1,FALSE)),"ERRORE - Il giocatore non è fra i disponibili","")))</f>
        <v/>
      </c>
      <c r="I10" s="78" t="str">
        <f>IF(OR($B$4="",$C10="",$D10="",F10&lt;&gt;"",G10&lt;&gt;"",H10&lt;&gt;""),"",VLOOKUP($C10,Rose!$BA:$BB,2,FALSE))</f>
        <v/>
      </c>
      <c r="J10" s="78" t="str">
        <f>IF(ISERROR(VLOOKUP(C10,C$4:C9,1,FALSE)),"","ERRORE - C'è già un'offerta per questo giocatore")</f>
        <v/>
      </c>
      <c r="K10" s="78"/>
      <c r="L10" s="78" t="str">
        <f>IF(OR(Rose!AN$1=4,F$4&lt;&gt;"",B$4="",C10=""),"",IF(F10&lt;&gt;"","",IF(SUM(D$4:D10)&gt;VLOOKUP(B$4,Rose!AJ:AM,4,FALSE),"ERRORE - Offerta totale "&amp;SUM(D$4:D10)&amp;" fml, superiore ai crediti disponibili","")))</f>
        <v/>
      </c>
      <c r="M10" s="78"/>
      <c r="N10" s="72" t="str">
        <f t="shared" si="5"/>
        <v/>
      </c>
      <c r="O10" s="78"/>
      <c r="P10" s="78"/>
      <c r="Q10" s="78" t="str">
        <f t="shared" si="2"/>
        <v/>
      </c>
      <c r="R10" s="78"/>
      <c r="S10" s="78" t="str">
        <f t="shared" si="0"/>
        <v>NO ERR</v>
      </c>
      <c r="T10" s="78"/>
      <c r="U10" s="78"/>
      <c r="V10" s="78"/>
      <c r="W10" s="78" t="str">
        <f t="shared" si="3"/>
        <v/>
      </c>
      <c r="X10" s="78" t="str">
        <f t="shared" si="4"/>
        <v/>
      </c>
      <c r="Y10" s="78"/>
      <c r="Z10" s="78"/>
      <c r="AA10" s="78"/>
      <c r="AB10" s="82"/>
    </row>
    <row r="11" spans="1:28" ht="13" x14ac:dyDescent="0.3">
      <c r="B11" s="80"/>
      <c r="C11" s="121"/>
      <c r="D11" s="79"/>
      <c r="E11" s="106" t="str">
        <f t="shared" si="1"/>
        <v/>
      </c>
      <c r="F11" s="78"/>
      <c r="G11" s="78" t="str">
        <f>IF(OR(B$4="",C11=""),"",IF(AND(ISERROR(VLOOKUP(C11,Rose!$AH:$AH,1,FALSE)),ISERROR(VLOOKUP(C11,Disponibili!$B:$B,1,FALSE))),"ERRORE - Il giocatore è scritto male",""))</f>
        <v/>
      </c>
      <c r="H11" s="78" t="str">
        <f>IF(OR($B$4="",$C11="",$D11=""),"",IF($F11&lt;&gt;"","",IF(ISERROR(VLOOKUP($C11,Disponibili!$B:$B,1,FALSE)),"ERRORE - Il giocatore non è fra i disponibili","")))</f>
        <v/>
      </c>
      <c r="I11" s="78" t="str">
        <f>IF(OR($B$4="",$C11="",$D11="",F11&lt;&gt;"",G11&lt;&gt;"",H11&lt;&gt;""),"",VLOOKUP($C11,Rose!$BA:$BB,2,FALSE))</f>
        <v/>
      </c>
      <c r="J11" s="78" t="str">
        <f>IF(ISERROR(VLOOKUP(C11,C$4:C10,1,FALSE)),"","ERRORE - C'è già un'offerta per questo giocatore")</f>
        <v/>
      </c>
      <c r="K11" s="78"/>
      <c r="L11" s="78" t="str">
        <f>IF(OR(Rose!AN$1=4,F$4&lt;&gt;"",B$4="",C11=""),"",IF(F11&lt;&gt;"","",IF(SUM(D$4:D11)&gt;VLOOKUP(B$4,Rose!AJ:AM,4,FALSE),"ERRORE - Offerta totale "&amp;SUM(D$4:D11)&amp;" fml, superiore ai crediti disponibili","")))</f>
        <v/>
      </c>
      <c r="M11" s="78"/>
      <c r="N11" s="72" t="str">
        <f t="shared" si="5"/>
        <v/>
      </c>
      <c r="O11" s="78"/>
      <c r="P11" s="78"/>
      <c r="Q11" s="78" t="str">
        <f t="shared" si="2"/>
        <v/>
      </c>
      <c r="R11" s="78"/>
      <c r="S11" s="78" t="str">
        <f t="shared" si="0"/>
        <v>NO ERR</v>
      </c>
      <c r="T11" s="78"/>
      <c r="U11" s="78"/>
      <c r="V11" s="78"/>
      <c r="W11" s="78" t="str">
        <f t="shared" si="3"/>
        <v/>
      </c>
      <c r="X11" s="78" t="str">
        <f t="shared" si="4"/>
        <v/>
      </c>
      <c r="Y11" s="78"/>
      <c r="Z11" s="78"/>
      <c r="AA11" s="78"/>
      <c r="AB11" s="82"/>
    </row>
    <row r="12" spans="1:28" ht="13" x14ac:dyDescent="0.3">
      <c r="B12" s="80"/>
      <c r="C12" s="92"/>
      <c r="D12" s="79"/>
      <c r="E12" s="106" t="str">
        <f t="shared" si="1"/>
        <v/>
      </c>
      <c r="F12" s="78"/>
      <c r="G12" s="78" t="str">
        <f>IF(OR(B$4="",C12=""),"",IF(AND(ISERROR(VLOOKUP(C12,Rose!$AH:$AH,1,FALSE)),ISERROR(VLOOKUP(C12,Disponibili!$B:$B,1,FALSE))),"ERRORE - Il giocatore è scritto male",""))</f>
        <v/>
      </c>
      <c r="H12" s="78" t="str">
        <f>IF(OR($B$4="",$C12="",$D12=""),"",IF($F12&lt;&gt;"","",IF(ISERROR(VLOOKUP($C12,Disponibili!$B:$B,1,FALSE)),"ERRORE - Il giocatore non è fra i disponibili","")))</f>
        <v/>
      </c>
      <c r="I12" s="78" t="str">
        <f>IF(OR($B$4="",$C12="",$D12="",F12&lt;&gt;"",G12&lt;&gt;"",H12&lt;&gt;""),"",VLOOKUP($C12,Rose!$BA:$BB,2,FALSE))</f>
        <v/>
      </c>
      <c r="J12" s="78" t="str">
        <f>IF(ISERROR(VLOOKUP(C12,C$4:C11,1,FALSE)),"","ERRORE - C'è già un'offerta per questo giocatore")</f>
        <v/>
      </c>
      <c r="K12" s="78"/>
      <c r="L12" s="78" t="str">
        <f>IF(OR(Rose!AN$1=4,F$4&lt;&gt;"",B$4="",C12=""),"",IF(F12&lt;&gt;"","",IF(SUM(D$4:D12)&gt;VLOOKUP(B$4,Rose!AJ:AM,4,FALSE),"ERRORE - Offerta totale "&amp;SUM(D$4:D12)&amp;" fml, superiore ai crediti disponibili","")))</f>
        <v/>
      </c>
      <c r="M12" s="78"/>
      <c r="N12" s="72" t="str">
        <f t="shared" si="5"/>
        <v/>
      </c>
      <c r="O12" s="78"/>
      <c r="P12" s="78"/>
      <c r="Q12" s="78" t="str">
        <f t="shared" si="2"/>
        <v/>
      </c>
      <c r="R12" s="78"/>
      <c r="S12" s="78" t="str">
        <f t="shared" si="0"/>
        <v>NO ERR</v>
      </c>
      <c r="T12" s="78"/>
      <c r="U12" s="78"/>
      <c r="V12" s="78"/>
      <c r="W12" s="78" t="str">
        <f t="shared" si="3"/>
        <v/>
      </c>
      <c r="X12" s="78" t="str">
        <f t="shared" si="4"/>
        <v/>
      </c>
      <c r="Y12" s="78"/>
      <c r="Z12" s="78"/>
      <c r="AA12" s="78"/>
      <c r="AB12" s="82"/>
    </row>
    <row r="13" spans="1:28" ht="13" x14ac:dyDescent="0.3">
      <c r="B13" s="80"/>
      <c r="C13" s="92"/>
      <c r="D13" s="79"/>
      <c r="E13" s="106" t="str">
        <f t="shared" si="1"/>
        <v/>
      </c>
      <c r="F13" s="78"/>
      <c r="G13" s="78" t="str">
        <f>IF(OR(B$4="",C13=""),"",IF(AND(ISERROR(VLOOKUP(C13,Rose!$AH:$AH,1,FALSE)),ISERROR(VLOOKUP(C13,Disponibili!$B:$B,1,FALSE))),"ERRORE - Il giocatore è scritto male",""))</f>
        <v/>
      </c>
      <c r="H13" s="78" t="str">
        <f>IF(OR($B$4="",$C13="",$D13=""),"",IF($F13&lt;&gt;"","",IF(ISERROR(VLOOKUP($C13,Disponibili!$B:$B,1,FALSE)),"ERRORE - Il giocatore non è fra i disponibili","")))</f>
        <v/>
      </c>
      <c r="I13" s="78" t="str">
        <f>IF(OR($B$4="",$C13="",$D13="",F13&lt;&gt;"",G13&lt;&gt;"",H13&lt;&gt;""),"",VLOOKUP($C13,Rose!$BA:$BB,2,FALSE))</f>
        <v/>
      </c>
      <c r="J13" s="78" t="str">
        <f>IF(ISERROR(VLOOKUP(C13,C$4:C12,1,FALSE)),"","ERRORE - C'è già un'offerta per questo giocatore")</f>
        <v/>
      </c>
      <c r="K13" s="78"/>
      <c r="L13" s="78" t="str">
        <f>IF(OR(Rose!AN$1=4,F$4&lt;&gt;"",B$4="",C13=""),"",IF(F13&lt;&gt;"","",IF(SUM(D$4:D13)&gt;VLOOKUP(B$4,Rose!AJ:AM,4,FALSE),"ERRORE - Offerta totale "&amp;SUM(D$4:D13)&amp;" fml, superiore ai crediti disponibili","")))</f>
        <v/>
      </c>
      <c r="M13" s="78"/>
      <c r="N13" s="72" t="str">
        <f t="shared" si="5"/>
        <v/>
      </c>
      <c r="O13" s="78"/>
      <c r="P13" s="78"/>
      <c r="Q13" s="78" t="str">
        <f t="shared" si="2"/>
        <v/>
      </c>
      <c r="R13" s="78"/>
      <c r="S13" s="78" t="str">
        <f t="shared" si="0"/>
        <v>NO ERR</v>
      </c>
      <c r="T13" s="78"/>
      <c r="U13" s="78"/>
      <c r="V13" s="78"/>
      <c r="W13" s="78" t="str">
        <f t="shared" si="3"/>
        <v/>
      </c>
      <c r="X13" s="78" t="str">
        <f t="shared" si="4"/>
        <v/>
      </c>
      <c r="Y13" s="78"/>
      <c r="Z13" s="78"/>
      <c r="AA13" s="78"/>
      <c r="AB13" s="82"/>
    </row>
    <row r="14" spans="1:28" ht="13" x14ac:dyDescent="0.3">
      <c r="B14" s="80"/>
      <c r="C14" s="92"/>
      <c r="D14" s="79"/>
      <c r="E14" s="106" t="str">
        <f t="shared" si="1"/>
        <v/>
      </c>
      <c r="F14" s="78"/>
      <c r="G14" s="78" t="str">
        <f>IF(OR(B$4="",C14=""),"",IF(AND(ISERROR(VLOOKUP(C14,Rose!$AH:$AH,1,FALSE)),ISERROR(VLOOKUP(C14,Disponibili!$B:$B,1,FALSE))),"ERRORE - Il giocatore è scritto male",""))</f>
        <v/>
      </c>
      <c r="H14" s="78" t="str">
        <f>IF(OR($B$4="",$C14="",$D14=""),"",IF($F14&lt;&gt;"","",IF(ISERROR(VLOOKUP($C14,Disponibili!$B:$B,1,FALSE)),"ERRORE - Il giocatore non è fra i disponibili","")))</f>
        <v/>
      </c>
      <c r="I14" s="78" t="str">
        <f>IF(OR($B$4="",$C14="",$D14="",F14&lt;&gt;"",G14&lt;&gt;"",H14&lt;&gt;""),"",VLOOKUP($C14,Rose!$BA:$BB,2,FALSE))</f>
        <v/>
      </c>
      <c r="J14" s="78" t="str">
        <f>IF(ISERROR(VLOOKUP(C14,C$4:C13,1,FALSE)),"","ERRORE - C'è già un'offerta per questo giocatore")</f>
        <v/>
      </c>
      <c r="K14" s="78"/>
      <c r="L14" s="78" t="str">
        <f>IF(OR(Rose!AN$1=4,F$4&lt;&gt;"",B$4="",C14=""),"",IF(F14&lt;&gt;"","",IF(SUM(D$4:D14)&gt;VLOOKUP(B$4,Rose!AJ:AM,4,FALSE),"ERRORE - Offerta totale "&amp;SUM(D$4:D14)&amp;" fml, superiore ai crediti disponibili","")))</f>
        <v/>
      </c>
      <c r="M14" s="78"/>
      <c r="N14" s="72" t="str">
        <f t="shared" si="5"/>
        <v/>
      </c>
      <c r="O14" s="78"/>
      <c r="P14" s="78"/>
      <c r="Q14" s="78" t="str">
        <f t="shared" si="2"/>
        <v/>
      </c>
      <c r="R14" s="78"/>
      <c r="S14" s="78" t="str">
        <f t="shared" si="0"/>
        <v>NO ERR</v>
      </c>
      <c r="T14" s="78"/>
      <c r="U14" s="78"/>
      <c r="V14" s="78"/>
      <c r="W14" s="78" t="str">
        <f t="shared" si="3"/>
        <v/>
      </c>
      <c r="X14" s="78" t="str">
        <f t="shared" si="4"/>
        <v/>
      </c>
      <c r="Y14" s="78"/>
      <c r="Z14" s="78"/>
      <c r="AA14" s="78"/>
      <c r="AB14" s="82"/>
    </row>
    <row r="15" spans="1:28" ht="13" x14ac:dyDescent="0.3">
      <c r="B15" s="80"/>
      <c r="C15" s="92"/>
      <c r="D15" s="79"/>
      <c r="E15" s="106" t="str">
        <f t="shared" si="1"/>
        <v/>
      </c>
      <c r="F15" s="78"/>
      <c r="G15" s="78" t="str">
        <f>IF(OR(B$4="",C15=""),"",IF(AND(ISERROR(VLOOKUP(C15,Rose!$AH:$AH,1,FALSE)),ISERROR(VLOOKUP(C15,Disponibili!$B:$B,1,FALSE))),"ERRORE - Il giocatore è scritto male",""))</f>
        <v/>
      </c>
      <c r="H15" s="78" t="str">
        <f>IF(OR($B$4="",$C15="",$D15=""),"",IF($F15&lt;&gt;"","",IF(ISERROR(VLOOKUP($C15,Disponibili!$B:$B,1,FALSE)),"ERRORE - Il giocatore non è fra i disponibili","")))</f>
        <v/>
      </c>
      <c r="I15" s="78" t="str">
        <f>IF(OR($B$4="",$C15="",$D15="",F15&lt;&gt;"",G15&lt;&gt;"",H15&lt;&gt;""),"",VLOOKUP($C15,Rose!$BA:$BB,2,FALSE))</f>
        <v/>
      </c>
      <c r="J15" s="78" t="str">
        <f>IF(ISERROR(VLOOKUP(C15,C$4:C14,1,FALSE)),"","ERRORE - C'è già un'offerta per questo giocatore")</f>
        <v/>
      </c>
      <c r="K15" s="78"/>
      <c r="L15" s="78" t="str">
        <f>IF(OR(Rose!AN$1=4,F$4&lt;&gt;"",B$4="",C15=""),"",IF(F15&lt;&gt;"","",IF(SUM(D$4:D15)&gt;VLOOKUP(B$4,Rose!AJ:AM,4,FALSE),"ERRORE - Offerta totale "&amp;SUM(D$4:D15)&amp;" fml, superiore ai crediti disponibili","")))</f>
        <v/>
      </c>
      <c r="M15" s="78"/>
      <c r="N15" s="72" t="str">
        <f t="shared" si="5"/>
        <v/>
      </c>
      <c r="O15" s="78"/>
      <c r="P15" s="78"/>
      <c r="Q15" s="78" t="str">
        <f t="shared" si="2"/>
        <v/>
      </c>
      <c r="R15" s="78"/>
      <c r="S15" s="78" t="str">
        <f t="shared" si="0"/>
        <v>NO ERR</v>
      </c>
      <c r="T15" s="78"/>
      <c r="U15" s="78"/>
      <c r="V15" s="78"/>
      <c r="W15" s="78" t="str">
        <f t="shared" si="3"/>
        <v/>
      </c>
      <c r="X15" s="78" t="str">
        <f t="shared" si="4"/>
        <v/>
      </c>
      <c r="Y15" s="78"/>
      <c r="Z15" s="78"/>
      <c r="AA15" s="78"/>
      <c r="AB15" s="82"/>
    </row>
    <row r="16" spans="1:28" ht="13" x14ac:dyDescent="0.3">
      <c r="B16" s="80"/>
      <c r="C16" s="92"/>
      <c r="D16" s="79"/>
      <c r="E16" s="106" t="str">
        <f t="shared" si="1"/>
        <v/>
      </c>
      <c r="F16" s="78"/>
      <c r="G16" s="78" t="str">
        <f>IF(OR(B$4="",C16=""),"",IF(AND(ISERROR(VLOOKUP(C16,Rose!$AH:$AH,1,FALSE)),ISERROR(VLOOKUP(C16,Disponibili!$B:$B,1,FALSE))),"ERRORE - Il giocatore è scritto male",""))</f>
        <v/>
      </c>
      <c r="H16" s="78" t="str">
        <f>IF(OR($B$4="",$C16="",$D16=""),"",IF($F16&lt;&gt;"","",IF(ISERROR(VLOOKUP($C16,Disponibili!$B:$B,1,FALSE)),"ERRORE - Il giocatore non è fra i disponibili","")))</f>
        <v/>
      </c>
      <c r="I16" s="78" t="str">
        <f>IF(OR($B$4="",$C16="",$D16="",F16&lt;&gt;"",G16&lt;&gt;"",H16&lt;&gt;""),"",VLOOKUP($C16,Rose!$BA:$BB,2,FALSE))</f>
        <v/>
      </c>
      <c r="J16" s="78" t="str">
        <f>IF(ISERROR(VLOOKUP(C16,C$4:C15,1,FALSE)),"","ERRORE - C'è già un'offerta per questo giocatore")</f>
        <v/>
      </c>
      <c r="K16" s="78"/>
      <c r="L16" s="78" t="str">
        <f>IF(OR(Rose!AN$1=4,F$4&lt;&gt;"",B$4="",C16=""),"",IF(F16&lt;&gt;"","",IF(SUM(D$4:D16)&gt;VLOOKUP(B$4,Rose!AJ:AM,4,FALSE),"ERRORE - Offerta totale "&amp;SUM(D$4:D16)&amp;" fml, superiore ai crediti disponibili","")))</f>
        <v/>
      </c>
      <c r="M16" s="78"/>
      <c r="N16" s="72" t="str">
        <f t="shared" si="5"/>
        <v/>
      </c>
      <c r="O16" s="78"/>
      <c r="P16" s="78"/>
      <c r="Q16" s="78" t="str">
        <f t="shared" si="2"/>
        <v/>
      </c>
      <c r="R16" s="78"/>
      <c r="S16" s="78" t="str">
        <f t="shared" si="0"/>
        <v>NO ERR</v>
      </c>
      <c r="T16" s="78"/>
      <c r="U16" s="78"/>
      <c r="V16" s="78"/>
      <c r="W16" s="78" t="str">
        <f t="shared" si="3"/>
        <v/>
      </c>
      <c r="X16" s="78" t="str">
        <f t="shared" si="4"/>
        <v/>
      </c>
      <c r="Y16" s="78"/>
      <c r="Z16" s="78"/>
      <c r="AA16" s="78"/>
      <c r="AB16" s="82"/>
    </row>
    <row r="17" spans="1:29" ht="13" x14ac:dyDescent="0.3">
      <c r="B17" s="80"/>
      <c r="C17" s="92"/>
      <c r="D17" s="79"/>
      <c r="E17" s="106" t="str">
        <f t="shared" si="1"/>
        <v/>
      </c>
      <c r="F17" s="78"/>
      <c r="G17" s="78" t="str">
        <f>IF(OR(B$4="",C17=""),"",IF(AND(ISERROR(VLOOKUP(C17,Rose!$AH:$AH,1,FALSE)),ISERROR(VLOOKUP(C17,Disponibili!$B:$B,1,FALSE))),"ERRORE - Il giocatore è scritto male",""))</f>
        <v/>
      </c>
      <c r="H17" s="78" t="str">
        <f>IF(OR($B$4="",$C17="",$D17=""),"",IF($F17&lt;&gt;"","",IF(ISERROR(VLOOKUP($C17,Disponibili!$B:$B,1,FALSE)),"ERRORE - Il giocatore non è fra i disponibili","")))</f>
        <v/>
      </c>
      <c r="I17" s="78" t="str">
        <f>IF(OR($B$4="",$C17="",$D17="",F17&lt;&gt;"",G17&lt;&gt;"",H17&lt;&gt;""),"",VLOOKUP($C17,Rose!$BA:$BB,2,FALSE))</f>
        <v/>
      </c>
      <c r="J17" s="78" t="str">
        <f>IF(ISERROR(VLOOKUP(C17,C$4:C16,1,FALSE)),"","ERRORE - C'è già un'offerta per questo giocatore")</f>
        <v/>
      </c>
      <c r="K17" s="78"/>
      <c r="L17" s="78" t="str">
        <f>IF(OR(Rose!AN$1=4,F$4&lt;&gt;"",B$4="",C17=""),"",IF(F17&lt;&gt;"","",IF(SUM(D$4:D17)&gt;VLOOKUP(B$4,Rose!AJ:AM,4,FALSE),"ERRORE - Offerta totale "&amp;SUM(D$4:D17)&amp;" fml, superiore ai crediti disponibili","")))</f>
        <v/>
      </c>
      <c r="M17" s="78"/>
      <c r="N17" s="72" t="str">
        <f t="shared" si="5"/>
        <v/>
      </c>
      <c r="O17" s="78"/>
      <c r="P17" s="78"/>
      <c r="Q17" s="78" t="str">
        <f t="shared" si="2"/>
        <v/>
      </c>
      <c r="R17" s="78"/>
      <c r="S17" s="78" t="str">
        <f t="shared" si="0"/>
        <v>NO ERR</v>
      </c>
      <c r="T17" s="78"/>
      <c r="U17" s="78"/>
      <c r="V17" s="78"/>
      <c r="W17" s="78" t="str">
        <f t="shared" si="3"/>
        <v/>
      </c>
      <c r="X17" s="78" t="str">
        <f t="shared" si="4"/>
        <v/>
      </c>
      <c r="Y17" s="78"/>
      <c r="Z17" s="78"/>
      <c r="AA17" s="78"/>
      <c r="AB17" s="82"/>
    </row>
    <row r="18" spans="1:29" ht="13" x14ac:dyDescent="0.3">
      <c r="B18" s="80"/>
      <c r="C18" s="92"/>
      <c r="D18" s="79"/>
      <c r="E18" s="106" t="str">
        <f t="shared" si="1"/>
        <v/>
      </c>
      <c r="F18" s="78"/>
      <c r="G18" s="78" t="str">
        <f>IF(OR(B$4="",C18=""),"",IF(AND(ISERROR(VLOOKUP(C18,Rose!$AH:$AH,1,FALSE)),ISERROR(VLOOKUP(C18,Disponibili!$B:$B,1,FALSE))),"ERRORE - Il giocatore è scritto male",""))</f>
        <v/>
      </c>
      <c r="H18" s="78" t="str">
        <f>IF(OR($B$4="",$C18="",$D18=""),"",IF($F18&lt;&gt;"","",IF(ISERROR(VLOOKUP($C18,Disponibili!$B:$B,1,FALSE)),"ERRORE - Il giocatore non è fra i disponibili","")))</f>
        <v/>
      </c>
      <c r="I18" s="78" t="str">
        <f>IF(OR($B$4="",$C18="",$D18="",F18&lt;&gt;"",G18&lt;&gt;"",H18&lt;&gt;""),"",VLOOKUP($C18,Rose!$BA:$BB,2,FALSE))</f>
        <v/>
      </c>
      <c r="J18" s="78" t="str">
        <f>IF(ISERROR(VLOOKUP(C18,C$4:C17,1,FALSE)),"","ERRORE - C'è già un'offerta per questo giocatore")</f>
        <v/>
      </c>
      <c r="K18" s="78"/>
      <c r="L18" s="78" t="str">
        <f>IF(OR(Rose!AN$1=4,F$4&lt;&gt;"",B$4="",C18=""),"",IF(F18&lt;&gt;"","",IF(SUM(D$4:D18)&gt;VLOOKUP(B$4,Rose!AJ:AM,4,FALSE),"ERRORE - Offerta totale "&amp;SUM(D$4:D18)&amp;" fml, superiore ai crediti disponibili","")))</f>
        <v/>
      </c>
      <c r="M18" s="78"/>
      <c r="N18" s="72" t="str">
        <f t="shared" si="5"/>
        <v/>
      </c>
      <c r="O18" s="78"/>
      <c r="P18" s="78"/>
      <c r="Q18" s="78" t="str">
        <f t="shared" si="2"/>
        <v/>
      </c>
      <c r="R18" s="78"/>
      <c r="S18" s="78" t="str">
        <f t="shared" si="0"/>
        <v>NO ERR</v>
      </c>
      <c r="T18" s="78"/>
      <c r="U18" s="78"/>
      <c r="V18" s="78"/>
      <c r="W18" s="78" t="str">
        <f t="shared" si="3"/>
        <v/>
      </c>
      <c r="X18" s="78" t="str">
        <f t="shared" si="4"/>
        <v/>
      </c>
      <c r="Y18" s="78"/>
      <c r="Z18" s="78"/>
      <c r="AA18" s="78"/>
      <c r="AB18" s="82"/>
    </row>
    <row r="19" spans="1:29" ht="13" x14ac:dyDescent="0.3">
      <c r="B19" s="80"/>
      <c r="C19" s="92"/>
      <c r="D19" s="79"/>
      <c r="E19" s="106" t="str">
        <f t="shared" si="1"/>
        <v/>
      </c>
      <c r="F19" s="78"/>
      <c r="G19" s="78" t="str">
        <f>IF(OR(B$4="",C19=""),"",IF(AND(ISERROR(VLOOKUP(C19,Rose!$AH:$AH,1,FALSE)),ISERROR(VLOOKUP(C19,Disponibili!$B:$B,1,FALSE))),"ERRORE - Il giocatore è scritto male",""))</f>
        <v/>
      </c>
      <c r="H19" s="78" t="str">
        <f>IF(OR($B$4="",$C19="",$D19=""),"",IF($F19&lt;&gt;"","",IF(ISERROR(VLOOKUP($C19,Disponibili!$B:$B,1,FALSE)),"ERRORE - Il giocatore non è fra i disponibili","")))</f>
        <v/>
      </c>
      <c r="I19" s="78" t="str">
        <f>IF(OR($B$4="",$C19="",$D19="",F19&lt;&gt;"",G19&lt;&gt;"",H19&lt;&gt;""),"",VLOOKUP($C19,Rose!$BA:$BB,2,FALSE))</f>
        <v/>
      </c>
      <c r="J19" s="78" t="str">
        <f>IF(ISERROR(VLOOKUP(C19,C$4:C18,1,FALSE)),"","ERRORE - C'è già un'offerta per questo giocatore")</f>
        <v/>
      </c>
      <c r="K19" s="78"/>
      <c r="L19" s="78" t="str">
        <f>IF(OR(Rose!AN$1=4,F$4&lt;&gt;"",B$4="",C19=""),"",IF(F19&lt;&gt;"","",IF(SUM(D$4:D19)&gt;VLOOKUP(B$4,Rose!AJ:AM,4,FALSE),"ERRORE - Offerta totale "&amp;SUM(D$4:D19)&amp;" fml, superiore ai crediti disponibili","")))</f>
        <v/>
      </c>
      <c r="M19" s="78"/>
      <c r="N19" s="72" t="str">
        <f t="shared" si="5"/>
        <v/>
      </c>
      <c r="O19" s="78"/>
      <c r="P19" s="78"/>
      <c r="Q19" s="78" t="str">
        <f t="shared" si="2"/>
        <v/>
      </c>
      <c r="R19" s="78"/>
      <c r="S19" s="78" t="str">
        <f t="shared" si="0"/>
        <v>NO ERR</v>
      </c>
      <c r="T19" s="78"/>
      <c r="U19" s="78"/>
      <c r="V19" s="78"/>
      <c r="W19" s="78" t="str">
        <f t="shared" si="3"/>
        <v/>
      </c>
      <c r="X19" s="78" t="str">
        <f t="shared" si="4"/>
        <v/>
      </c>
      <c r="Y19" s="78"/>
      <c r="Z19" s="78"/>
      <c r="AA19" s="78"/>
      <c r="AB19" s="82"/>
    </row>
    <row r="20" spans="1:29" ht="13" x14ac:dyDescent="0.3">
      <c r="B20" s="80"/>
      <c r="C20" s="92"/>
      <c r="D20" s="79"/>
      <c r="E20" s="106" t="str">
        <f t="shared" si="1"/>
        <v/>
      </c>
      <c r="F20" s="78"/>
      <c r="G20" s="78" t="str">
        <f>IF(OR(B$4="",C20=""),"",IF(AND(ISERROR(VLOOKUP(C20,Rose!$AH:$AH,1,FALSE)),ISERROR(VLOOKUP(C20,Disponibili!$B:$B,1,FALSE))),"ERRORE - Il giocatore è scritto male",""))</f>
        <v/>
      </c>
      <c r="H20" s="78" t="str">
        <f>IF(OR($B$4="",$C20="",$D20=""),"",IF($F20&lt;&gt;"","",IF(ISERROR(VLOOKUP($C20,Disponibili!$B:$B,1,FALSE)),"ERRORE - Il giocatore non è fra i disponibili","")))</f>
        <v/>
      </c>
      <c r="I20" s="78" t="str">
        <f>IF(OR($B$4="",$C20="",$D20="",F20&lt;&gt;"",G20&lt;&gt;"",H20&lt;&gt;""),"",VLOOKUP($C20,Rose!$BA:$BB,2,FALSE))</f>
        <v/>
      </c>
      <c r="J20" s="78" t="str">
        <f>IF(ISERROR(VLOOKUP(C20,C$4:C19,1,FALSE)),"","ERRORE - C'è già un'offerta per questo giocatore")</f>
        <v/>
      </c>
      <c r="K20" s="78"/>
      <c r="L20" s="78" t="str">
        <f>IF(OR(Rose!AN$1=4,F$4&lt;&gt;"",B$4="",C20=""),"",IF(F20&lt;&gt;"","",IF(SUM(D$4:D20)&gt;VLOOKUP(B$4,Rose!AJ:AM,4,FALSE),"ERRORE - Offerta totale "&amp;SUM(D$4:D20)&amp;" fml, superiore ai crediti disponibili","")))</f>
        <v/>
      </c>
      <c r="M20" s="78"/>
      <c r="N20" s="72" t="str">
        <f t="shared" si="5"/>
        <v/>
      </c>
      <c r="O20" s="78"/>
      <c r="P20" s="78"/>
      <c r="Q20" s="78" t="str">
        <f t="shared" si="2"/>
        <v/>
      </c>
      <c r="R20" s="78"/>
      <c r="S20" s="78" t="str">
        <f t="shared" si="0"/>
        <v>NO ERR</v>
      </c>
      <c r="T20" s="78"/>
      <c r="U20" s="78"/>
      <c r="V20" s="78"/>
      <c r="W20" s="78" t="str">
        <f t="shared" si="3"/>
        <v/>
      </c>
      <c r="X20" s="78" t="str">
        <f t="shared" si="4"/>
        <v/>
      </c>
      <c r="Y20" s="78"/>
      <c r="Z20" s="78"/>
      <c r="AA20" s="78"/>
      <c r="AB20" s="82"/>
    </row>
    <row r="21" spans="1:29" ht="13" x14ac:dyDescent="0.3">
      <c r="B21" s="80"/>
      <c r="C21" s="92"/>
      <c r="D21" s="79"/>
      <c r="E21" s="106" t="str">
        <f t="shared" si="1"/>
        <v/>
      </c>
      <c r="F21" s="78"/>
      <c r="G21" s="78" t="str">
        <f>IF(OR(B$4="",C21=""),"",IF(AND(ISERROR(VLOOKUP(C21,Rose!$AH:$AH,1,FALSE)),ISERROR(VLOOKUP(C21,Disponibili!$B:$B,1,FALSE))),"ERRORE - Il giocatore è scritto male",""))</f>
        <v/>
      </c>
      <c r="H21" s="78" t="str">
        <f>IF(OR($B$4="",$C21="",$D21=""),"",IF($F21&lt;&gt;"","",IF(ISERROR(VLOOKUP($C21,Disponibili!$B:$B,1,FALSE)),"ERRORE - Il giocatore non è fra i disponibili","")))</f>
        <v/>
      </c>
      <c r="I21" s="78" t="str">
        <f>IF(OR($B$4="",$C21="",$D21="",F21&lt;&gt;"",G21&lt;&gt;"",H21&lt;&gt;""),"",VLOOKUP($C21,Rose!$BA:$BB,2,FALSE))</f>
        <v/>
      </c>
      <c r="J21" s="78" t="str">
        <f>IF(ISERROR(VLOOKUP(C21,C$4:C20,1,FALSE)),"","ERRORE - C'è già un'offerta per questo giocatore")</f>
        <v/>
      </c>
      <c r="K21" s="78"/>
      <c r="L21" s="78" t="str">
        <f>IF(OR(Rose!AN$1=4,F$4&lt;&gt;"",B$4="",C21=""),"",IF(F21&lt;&gt;"","",IF(SUM(D$4:D21)&gt;VLOOKUP(B$4,Rose!AJ:AM,4,FALSE),"ERRORE - Offerta totale "&amp;SUM(D$4:D21)&amp;" fml, superiore ai crediti disponibili","")))</f>
        <v/>
      </c>
      <c r="M21" s="78"/>
      <c r="N21" s="72" t="str">
        <f t="shared" si="5"/>
        <v/>
      </c>
      <c r="O21" s="78"/>
      <c r="P21" s="78"/>
      <c r="Q21" s="78" t="str">
        <f t="shared" si="2"/>
        <v/>
      </c>
      <c r="R21" s="78"/>
      <c r="S21" s="78" t="str">
        <f t="shared" si="0"/>
        <v>NO ERR</v>
      </c>
      <c r="T21" s="78"/>
      <c r="U21" s="78"/>
      <c r="V21" s="78"/>
      <c r="W21" s="78" t="str">
        <f t="shared" si="3"/>
        <v/>
      </c>
      <c r="X21" s="78" t="str">
        <f t="shared" si="4"/>
        <v/>
      </c>
      <c r="Y21" s="78"/>
      <c r="Z21" s="78"/>
      <c r="AA21" s="78"/>
      <c r="AB21" s="82"/>
    </row>
    <row r="22" spans="1:29" ht="13" x14ac:dyDescent="0.3">
      <c r="B22" s="80"/>
      <c r="C22" s="92"/>
      <c r="D22" s="79"/>
      <c r="E22" s="106" t="str">
        <f t="shared" si="1"/>
        <v/>
      </c>
      <c r="F22" s="78"/>
      <c r="G22" s="78" t="str">
        <f>IF(OR(B$4="",C22=""),"",IF(AND(ISERROR(VLOOKUP(C22,Rose!$AH:$AH,1,FALSE)),ISERROR(VLOOKUP(C22,Disponibili!$B:$B,1,FALSE))),"ERRORE - Il giocatore è scritto male",""))</f>
        <v/>
      </c>
      <c r="H22" s="78" t="str">
        <f>IF(OR($B$4="",$C22="",$D22=""),"",IF($F22&lt;&gt;"","",IF(ISERROR(VLOOKUP($C22,Disponibili!$B:$B,1,FALSE)),"ERRORE - Il giocatore non è fra i disponibili","")))</f>
        <v/>
      </c>
      <c r="I22" s="78" t="str">
        <f>IF(OR($B$4="",$C22="",$D22="",F22&lt;&gt;"",G22&lt;&gt;"",H22&lt;&gt;""),"",VLOOKUP($C22,Rose!$BA:$BB,2,FALSE))</f>
        <v/>
      </c>
      <c r="J22" s="78" t="str">
        <f>IF(ISERROR(VLOOKUP(C22,C$4:C21,1,FALSE)),"","ERRORE - C'è già un'offerta per questo giocatore")</f>
        <v/>
      </c>
      <c r="K22" s="78"/>
      <c r="L22" s="78" t="str">
        <f>IF(OR(Rose!AN$1=4,F$4&lt;&gt;"",B$4="",C22=""),"",IF(F22&lt;&gt;"","",IF(SUM(D$4:D22)&gt;VLOOKUP(B$4,Rose!AJ:AM,4,FALSE),"ERRORE - Offerta totale "&amp;SUM(D$4:D22)&amp;" fml, superiore ai crediti disponibili","")))</f>
        <v/>
      </c>
      <c r="M22" s="78"/>
      <c r="N22" s="72" t="str">
        <f t="shared" si="5"/>
        <v/>
      </c>
      <c r="O22" s="78"/>
      <c r="P22" s="78"/>
      <c r="Q22" s="78" t="str">
        <f t="shared" si="2"/>
        <v/>
      </c>
      <c r="R22" s="78"/>
      <c r="S22" s="78" t="str">
        <f t="shared" si="0"/>
        <v>NO ERR</v>
      </c>
      <c r="T22" s="78"/>
      <c r="U22" s="78"/>
      <c r="V22" s="78"/>
      <c r="W22" s="78" t="str">
        <f t="shared" si="3"/>
        <v/>
      </c>
      <c r="X22" s="78" t="str">
        <f t="shared" si="4"/>
        <v/>
      </c>
      <c r="Y22" s="78"/>
      <c r="Z22" s="78"/>
      <c r="AA22" s="78"/>
      <c r="AB22" s="82"/>
    </row>
    <row r="23" spans="1:29" ht="13" x14ac:dyDescent="0.3">
      <c r="B23" s="80"/>
      <c r="C23" s="92"/>
      <c r="D23" s="79"/>
      <c r="E23" s="106" t="str">
        <f t="shared" si="1"/>
        <v/>
      </c>
      <c r="F23" s="78"/>
      <c r="G23" s="78" t="str">
        <f>IF(OR(B$4="",C23=""),"",IF(AND(ISERROR(VLOOKUP(C23,Rose!$AH:$AH,1,FALSE)),ISERROR(VLOOKUP(C23,Disponibili!$B:$B,1,FALSE))),"ERRORE - Il giocatore è scritto male",""))</f>
        <v/>
      </c>
      <c r="H23" s="78" t="str">
        <f>IF(OR($B$4="",$C23="",$D23=""),"",IF($F23&lt;&gt;"","",IF(ISERROR(VLOOKUP($C23,Disponibili!$B:$B,1,FALSE)),"ERRORE - Il giocatore non è fra i disponibili","")))</f>
        <v/>
      </c>
      <c r="I23" s="78" t="str">
        <f>IF(OR($B$4="",$C23="",$D23="",F23&lt;&gt;"",G23&lt;&gt;"",H23&lt;&gt;""),"",VLOOKUP($C23,Rose!$BA:$BB,2,FALSE))</f>
        <v/>
      </c>
      <c r="J23" s="78" t="str">
        <f>IF(ISERROR(VLOOKUP(C23,C$4:C22,1,FALSE)),"","ERRORE - C'è già un'offerta per questo giocatore")</f>
        <v/>
      </c>
      <c r="K23" s="78"/>
      <c r="L23" s="78" t="str">
        <f>IF(OR(Rose!AN$1=4,F$4&lt;&gt;"",B$4="",C23=""),"",IF(F23&lt;&gt;"","",IF(SUM(D$4:D23)&gt;VLOOKUP(B$4,Rose!AJ:AM,4,FALSE),"ERRORE - Offerta totale "&amp;SUM(D$4:D23)&amp;" fml, superiore ai crediti disponibili","")))</f>
        <v/>
      </c>
      <c r="M23" s="78"/>
      <c r="N23" s="72" t="str">
        <f t="shared" si="5"/>
        <v/>
      </c>
      <c r="O23" s="78"/>
      <c r="P23" s="78"/>
      <c r="Q23" s="78" t="str">
        <f t="shared" si="2"/>
        <v/>
      </c>
      <c r="R23" s="78"/>
      <c r="S23" s="78" t="str">
        <f t="shared" si="0"/>
        <v>NO ERR</v>
      </c>
      <c r="T23" s="78"/>
      <c r="U23" s="78"/>
      <c r="V23" s="78"/>
      <c r="W23" s="78" t="str">
        <f t="shared" si="3"/>
        <v/>
      </c>
      <c r="X23" s="78" t="str">
        <f t="shared" si="4"/>
        <v/>
      </c>
      <c r="Y23" s="78"/>
      <c r="Z23" s="78"/>
      <c r="AA23" s="78"/>
      <c r="AB23" s="82"/>
    </row>
    <row r="24" spans="1:29" ht="13" x14ac:dyDescent="0.3">
      <c r="B24" s="80"/>
      <c r="C24" s="79"/>
      <c r="D24" s="79"/>
      <c r="E24" s="106" t="str">
        <f t="shared" si="1"/>
        <v/>
      </c>
      <c r="F24" s="78"/>
      <c r="G24" s="78" t="str">
        <f>IF(OR(B$4="",C24=""),"",IF(AND(ISERROR(VLOOKUP(C24,Rose!$AH:$AH,1,FALSE)),ISERROR(VLOOKUP(C24,Disponibili!$B:$B,1,FALSE))),"ERRORE - Il giocatore è scritto male",""))</f>
        <v/>
      </c>
      <c r="H24" s="78" t="str">
        <f>IF(OR($B$4="",$C24="",$D24=""),"",IF($F24&lt;&gt;"","",IF(ISERROR(VLOOKUP($C24,Disponibili!$B:$B,1,FALSE)),"ERRORE - Il giocatore non è fra i disponibili","")))</f>
        <v/>
      </c>
      <c r="I24" s="78" t="str">
        <f>IF(OR($B$4="",$C24="",$D24="",F24&lt;&gt;"",G24&lt;&gt;"",H24&lt;&gt;""),"",VLOOKUP($C24,Rose!$BA:$BB,2,FALSE))</f>
        <v/>
      </c>
      <c r="J24" s="78" t="str">
        <f>IF(ISERROR(VLOOKUP(C24,C$4:C23,1,FALSE)),"","ERRORE - C'è già un'offerta per questo giocatore")</f>
        <v/>
      </c>
      <c r="K24" s="78"/>
      <c r="L24" s="78" t="str">
        <f>IF(OR(Rose!AN$1=4,F$4&lt;&gt;"",B$4="",C24=""),"",IF(F24&lt;&gt;"","",IF(SUM(D$4:D24)&gt;VLOOKUP(B$4,Rose!AJ:AM,4,FALSE),"ERRORE - Offerta totale "&amp;SUM(D$4:D24)&amp;" fml, superiore ai crediti disponibili","")))</f>
        <v/>
      </c>
      <c r="M24" s="78"/>
      <c r="N24" s="72" t="str">
        <f t="shared" si="5"/>
        <v/>
      </c>
      <c r="O24" s="78"/>
      <c r="P24" s="78"/>
      <c r="Q24" s="78" t="str">
        <f t="shared" si="2"/>
        <v/>
      </c>
      <c r="R24" s="78"/>
      <c r="S24" s="78" t="str">
        <f t="shared" si="0"/>
        <v>NO ERR</v>
      </c>
      <c r="T24" s="78"/>
      <c r="U24" s="78"/>
      <c r="V24" s="78"/>
      <c r="W24" s="78" t="str">
        <f t="shared" si="3"/>
        <v/>
      </c>
      <c r="X24" s="78" t="str">
        <f t="shared" si="4"/>
        <v/>
      </c>
      <c r="Y24" s="78"/>
      <c r="Z24" s="78"/>
      <c r="AA24" s="78"/>
      <c r="AB24" s="82"/>
    </row>
    <row r="25" spans="1:29" ht="13.5" thickBot="1" x14ac:dyDescent="0.35">
      <c r="A25" s="88"/>
      <c r="B25" s="84"/>
      <c r="C25" s="85"/>
      <c r="D25" s="85"/>
      <c r="E25" s="122" t="str">
        <f t="shared" si="1"/>
        <v/>
      </c>
      <c r="F25" s="86"/>
      <c r="G25" s="86" t="str">
        <f>IF(OR(B$4="",C25=""),"",IF(AND(ISERROR(VLOOKUP(C25,Rose!$AH:$AH,1,FALSE)),ISERROR(VLOOKUP(C25,Disponibili!$B:$B,1,FALSE))),"ERRORE - Il giocatore è scritto male",""))</f>
        <v/>
      </c>
      <c r="H25" s="86" t="str">
        <f>IF(OR($B$4="",$C25="",$D25=""),"",IF($F25&lt;&gt;"","",IF(ISERROR(VLOOKUP($C25,Disponibili!$B:$B,1,FALSE)),"ERRORE - Il giocatore non è fra i disponibili","")))</f>
        <v/>
      </c>
      <c r="I25" s="86" t="str">
        <f>IF(OR($B$4="",$C25="",$D25="",F25&lt;&gt;"",G25&lt;&gt;"",H25&lt;&gt;""),"",VLOOKUP($C25,Rose!$BA:$BB,2,FALSE))</f>
        <v/>
      </c>
      <c r="J25" s="86" t="str">
        <f>IF(ISERROR(VLOOKUP(C25,C$4:C24,1,FALSE)),"","ERRORE - C'è già un'offerta per questo giocatore")</f>
        <v/>
      </c>
      <c r="K25" s="86"/>
      <c r="L25" s="86" t="str">
        <f>IF(OR(Rose!AN$1=4,F$4&lt;&gt;"",B$4="",C25=""),"",IF(F25&lt;&gt;"","",IF(SUM(D$4:D25)&gt;VLOOKUP(B$4,Rose!AJ:AM,4,FALSE),"ERRORE - Offerta totale "&amp;SUM(D$4:D25)&amp;" fml, superiore ai crediti disponibili","")))</f>
        <v/>
      </c>
      <c r="M25" s="86"/>
      <c r="N25" s="86"/>
      <c r="O25" s="86"/>
      <c r="P25" s="86"/>
      <c r="Q25" s="86" t="str">
        <f t="shared" si="2"/>
        <v/>
      </c>
      <c r="R25" s="86"/>
      <c r="S25" s="86" t="str">
        <f t="shared" si="0"/>
        <v>NO ERR</v>
      </c>
      <c r="T25" s="86"/>
      <c r="U25" s="86"/>
      <c r="V25" s="86"/>
      <c r="W25" s="86" t="str">
        <f t="shared" si="3"/>
        <v/>
      </c>
      <c r="X25" s="86" t="str">
        <f t="shared" si="4"/>
        <v/>
      </c>
      <c r="Y25" s="86"/>
      <c r="Z25" s="86"/>
      <c r="AA25" s="86"/>
      <c r="AB25" s="87"/>
      <c r="AC25" s="86"/>
    </row>
    <row r="26" spans="1:29" x14ac:dyDescent="0.25">
      <c r="B26" s="81"/>
      <c r="C26" s="78"/>
      <c r="E26" s="78"/>
    </row>
    <row r="27" spans="1:29" x14ac:dyDescent="0.25">
      <c r="B27" s="81"/>
      <c r="C27" s="78"/>
      <c r="E27" s="78"/>
    </row>
    <row r="28" spans="1:29" x14ac:dyDescent="0.25">
      <c r="B28" s="81"/>
      <c r="E28" s="78"/>
      <c r="H28" s="78"/>
    </row>
    <row r="29" spans="1:29" x14ac:dyDescent="0.25">
      <c r="B29" s="81"/>
      <c r="C29" s="78"/>
    </row>
    <row r="30" spans="1:29" x14ac:dyDescent="0.25">
      <c r="B30" s="81"/>
      <c r="C30" s="78"/>
    </row>
    <row r="31" spans="1:29" x14ac:dyDescent="0.25">
      <c r="B31" s="81"/>
    </row>
    <row r="32" spans="1:29" x14ac:dyDescent="0.25">
      <c r="B32" s="81"/>
    </row>
    <row r="33" spans="3:3" x14ac:dyDescent="0.25">
      <c r="C33" s="78"/>
    </row>
  </sheetData>
  <sheetProtection sheet="1" objects="1" scenarios="1"/>
  <conditionalFormatting sqref="A1">
    <cfRule type="cellIs" dxfId="3" priority="2" stopIfTrue="1" operator="equal">
      <formula>"U3"</formula>
    </cfRule>
  </conditionalFormatting>
  <conditionalFormatting sqref="E4:E25">
    <cfRule type="cellIs" dxfId="2" priority="1" stopIfTrue="1" operator="equal">
      <formula>S4</formula>
    </cfRule>
  </conditionalFormatting>
  <pageMargins left="0.7" right="0.7" top="0.75" bottom="0.75" header="0.3" footer="0.3"/>
  <pageSetup paperSize="9" orientation="portrait" verticalDpi="599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4"/>
  <dimension ref="A1:Z25"/>
  <sheetViews>
    <sheetView workbookViewId="0">
      <selection activeCell="B2" sqref="B2"/>
    </sheetView>
  </sheetViews>
  <sheetFormatPr defaultColWidth="9.08984375" defaultRowHeight="12.5" x14ac:dyDescent="0.25"/>
  <cols>
    <col min="1" max="1" width="3.36328125" style="72" customWidth="1"/>
    <col min="2" max="2" width="16.90625" style="72" customWidth="1"/>
    <col min="3" max="3" width="21.54296875" style="72" customWidth="1"/>
    <col min="4" max="4" width="14.08984375" style="72" customWidth="1"/>
    <col min="5" max="5" width="6.453125" style="72" bestFit="1" customWidth="1"/>
    <col min="6" max="6" width="20.36328125" style="72" customWidth="1"/>
    <col min="7" max="7" width="62.36328125" style="72" customWidth="1"/>
    <col min="8" max="10" width="12" style="72" hidden="1" customWidth="1"/>
    <col min="11" max="16" width="10.453125" style="72" hidden="1" customWidth="1"/>
    <col min="17" max="17" width="11" style="72" hidden="1" customWidth="1"/>
    <col min="18" max="18" width="9.08984375" style="72" hidden="1" customWidth="1"/>
    <col min="19" max="19" width="11" style="72" hidden="1" customWidth="1"/>
    <col min="20" max="24" width="9.08984375" style="72" hidden="1" customWidth="1"/>
    <col min="25" max="26" width="48.90625" style="72" hidden="1" customWidth="1"/>
    <col min="27" max="27" width="9.08984375" style="72" customWidth="1"/>
    <col min="28" max="16384" width="9.08984375" style="72"/>
  </cols>
  <sheetData>
    <row r="1" spans="1:26" x14ac:dyDescent="0.25">
      <c r="B1" s="73" t="s">
        <v>43</v>
      </c>
      <c r="C1" s="73" t="s">
        <v>55</v>
      </c>
      <c r="D1" s="73" t="s">
        <v>56</v>
      </c>
      <c r="E1" s="73" t="s">
        <v>57</v>
      </c>
      <c r="F1" s="73" t="s">
        <v>58</v>
      </c>
      <c r="G1" s="74"/>
      <c r="Z1" s="75"/>
    </row>
    <row r="2" spans="1:26" ht="36.5" x14ac:dyDescent="0.3">
      <c r="A2" s="76"/>
      <c r="B2" s="76"/>
      <c r="C2" s="89"/>
      <c r="D2" s="90"/>
      <c r="E2" s="89"/>
      <c r="F2" s="91" t="s">
        <v>225</v>
      </c>
      <c r="G2" s="83" t="s">
        <v>146</v>
      </c>
      <c r="H2" s="77"/>
      <c r="I2" s="77"/>
      <c r="J2" s="77"/>
      <c r="Z2" s="75"/>
    </row>
    <row r="3" spans="1:26" ht="13" x14ac:dyDescent="0.3">
      <c r="A3" s="72">
        <v>1</v>
      </c>
      <c r="B3" s="92"/>
      <c r="C3" s="79"/>
      <c r="D3" s="93"/>
      <c r="E3" s="79"/>
      <c r="F3" s="96"/>
      <c r="G3" s="80" t="str">
        <f>IF(H3="",IF(I3="",IF(J3="",IF(K3="",IF(L3="",IF(M3="",IF(N3="",IF(O3="",Z3,O3),N3),M3),L3),K3),J3),I3),H3)</f>
        <v/>
      </c>
      <c r="H3" s="78" t="str">
        <f>IF(OR(B3="",C3="",D3=""),"",IF(ISERROR(VLOOKUP($B3,Rose!$AJ:$AJ,1,FALSE)),"Il nome della fantasquadra è scritto male",""))</f>
        <v/>
      </c>
      <c r="I3" s="78" t="str">
        <f>IF(OR(B3="",C3="",D3=""),"",IF(AND(ISERROR(VLOOKUP(C3,Rose!$AH:$AH,1,FALSE)),ISERROR(VLOOKUP(C3,Disponibili!$B:$B,1,FALSE))),"Il giocatore che si vuole rilasciare è scritto male (oppure si tratta del portiere di riserva che non può essere rilasciato)",""))</f>
        <v/>
      </c>
      <c r="J3" s="78" t="str">
        <f>IF(OR(B3="",C3="",D3=""),"",IF(AND(ISERROR(VLOOKUP(D3,Rose!$AH:$AH,1,FALSE)),ISERROR(VLOOKUP(D3,Disponibili!$B:$B,1,FALSE))),"Il giocatore che si vuole acquistare è scritto male",""))</f>
        <v/>
      </c>
      <c r="K3" s="78" t="str">
        <f>IF(OR(B3="",C3="",D3=""),"",IF(I3="",IF(NOT(ISERROR(VLOOKUP($C3,Rose!$AH:$AJ,3,FALSE))),IF(VLOOKUP($C3,Rose!$AH:$AJ,3,FALSE)&lt;&gt;B3,"",""),"Il giocatore che si vuole rilasciare non è in rosa"),""))</f>
        <v/>
      </c>
      <c r="L3" s="78" t="str">
        <f>IF(OR(B3="",C3="",D3=""),"",IF(J3&lt;&gt;"","",IF(ISERROR(VLOOKUP(D3,Disponibili!B:B,1,FALSE)),"Il giocatore che si vuole acquistare non è fra i disponibili","")))</f>
        <v/>
      </c>
      <c r="M3" s="78" t="str">
        <f>IF(OR(B3="",C3="",D3=""),"",IF(AND(I3="",J3="",K3="",L3=""),IF(VLOOKUP(C3,Rose!AH:AI,2,FALSE)=VLOOKUP(D3,Rose!BA:BB,2,FALSE),"","Giocatore rilasciato e giocatore da acquistare hanno ruoli diversi"),""))</f>
        <v/>
      </c>
      <c r="N3" s="78" t="str">
        <f>IF(OR(B3="",C3="",D3=""),"",IF(H3&lt;&gt;"","",IF(SUM(E$3:E3)&gt;VLOOKUP(B3,Rose!AJ:AM,4,FALSE),"Offerta superiore ai crediti disponibili","")))</f>
        <v/>
      </c>
      <c r="O3" s="78" t="str">
        <f>IF(OR(TRIM(F3)="",TRIM(F3)="covid",TRIM(F3)="inf"),"","LISTA INFORTUNATI: inserire ""inf"" o ""covid"", oppure lasciare vuoto")</f>
        <v/>
      </c>
      <c r="P3" s="78" t="str">
        <f>IF(AND($I3="",$J3="",$K3=""),IF(TRIM($F3)="inf",IF(OR(AND(VLOOKUP($C3,Rose!$AH:$AI,2,FALSE)="A",$E3&lt;5),AND(VLOOKUP($C3,Rose!$AH:$AI,2,FALSE)="C",$E3&lt;5),AND(OR(VLOOKUP($C3,Rose!$AH:$AI,2,FALSE)="P",VLOOKUP($C3,Rose!$AH:$AI,2,FALSE)="D"),$E3&lt;3)),"Per l'inserimento di un giocatore in lista inf. l'offerta minima deve essere 3 per P e D, 5 per C e A",""),""),"")</f>
        <v/>
      </c>
      <c r="Q3" s="78" t="str">
        <f>IF(OR(B3="",C3="",D3="",F3="inf",F3="COVID"),"",IF(AND($I3="",$J3="",$K3=""),IF(VLOOKUP(C3,Rose!AH:AL,5,FALSE)="LI",IF(OR(AND(VLOOKUP($C3,Rose!$AH:$AI,2,FALSE)="A",$E3&lt;5),AND(VLOOKUP($C3,Rose!$AH:$AI,2,FALSE)="C",$E3&lt;5),AND(OR(VLOOKUP($C3,Rose!$AH:$AI,2,FALSE)="P",VLOOKUP($C3,Rose!$AH:$AI,2,FALSE)="D"),$E3&lt;3)),"Si sta rilasciando un giocatore preso al posto di uno inserito in lista inf. : l'offerta minima deve essere 3 per P e D, 5 per C e A",""),""),""))</f>
        <v/>
      </c>
      <c r="R3" s="78" t="str">
        <f>IF(OR(B3="",C3="",D3=""),"",IF(I3&lt;&gt;"","",IF(OR(TRIM($F3)="inf",Rose!$W$1&lt;29,RIGHT(Rose!$V$1,2)&lt;&gt;RIGHT(VLOOKUP(C3,Rose!AH:AL,5,FALSE),2)),"","Non è consentito rilasciare un giocatore in scadenza di contratto")))</f>
        <v/>
      </c>
      <c r="S3" s="78" t="str">
        <f>IF(OR($B3="",$C3="",$D3=""),"",IF(OR(E3="",E3=0,TYPE(E3)&lt;&gt;1),"Specificare la cifra che si vuole offrire per il giocatore",""))</f>
        <v/>
      </c>
      <c r="T3" s="78"/>
      <c r="U3" s="78" t="str">
        <f>IF(OR(G3="",F3="covid"),"NO ERR",IF(ISERROR(FIND("ERRORE",G3,1)),"",G3))</f>
        <v>NO ERR</v>
      </c>
      <c r="V3" s="78"/>
      <c r="W3" s="78"/>
      <c r="X3" s="78"/>
      <c r="Y3" s="78" t="str">
        <f>IF(B3="","",UPPER(B3)&amp;";"&amp;UPPER(C3)&amp;";"&amp;UPPER(D3)&amp;";"&amp;E3&amp;";"&amp;IF(F3="","",UPPER(F3)&amp;";"))</f>
        <v/>
      </c>
      <c r="Z3" s="82" t="str">
        <f>IF(OR(B3="",C3="",D3=""),"",IF(P3="",IF(Q3="",IF(R3="",IF(S3="",IF(T3="",Y3,T3),S3),R3),Q3),P3))</f>
        <v/>
      </c>
    </row>
    <row r="4" spans="1:26" ht="13" x14ac:dyDescent="0.3">
      <c r="A4" s="72">
        <v>2</v>
      </c>
      <c r="B4" s="92"/>
      <c r="C4" s="79"/>
      <c r="D4" s="93"/>
      <c r="E4" s="79"/>
      <c r="F4" s="96"/>
      <c r="G4" s="80" t="str">
        <f t="shared" ref="G4:G12" si="0">IF(H4="",IF(I4="",IF(J4="",IF(K4="",IF(L4="",IF(M4="",IF(N4="",IF(O4="",Z4,O4),N4),M4),L4),K4),J4),I4),H4)</f>
        <v/>
      </c>
      <c r="H4" s="78" t="str">
        <f>IF(OR(B4="",C4="",D4=""),"",IF(ISERROR(VLOOKUP($B4,Rose!$AJ:$AJ,1,FALSE)),"Il nome della fantasquadra è scritto male",""))</f>
        <v/>
      </c>
      <c r="I4" s="78" t="str">
        <f>IF(OR(B4="",C4="",D4=""),"",IF(AND(ISERROR(VLOOKUP(C4,Rose!$AH:$AH,1,FALSE)),ISERROR(VLOOKUP(C4,Disponibili!$B:$B,1,FALSE))),"Il giocatore che si vuole rilasciare è scritto male (oppure si tratta del portiere di riserva che non può essere rilasciato)",""))</f>
        <v/>
      </c>
      <c r="J4" s="78" t="str">
        <f>IF(OR(B4="",C4="",D4=""),"",IF(AND(ISERROR(VLOOKUP(D4,Rose!$AH:$AH,1,FALSE)),ISERROR(VLOOKUP(D4,Disponibili!$B:$B,1,FALSE))),"Il giocatore che si vuole acquistare è scritto male",""))</f>
        <v/>
      </c>
      <c r="K4" s="78" t="str">
        <f>IF(OR(B4="",C4="",D4=""),"",IF(I4="",IF(NOT(ISERROR(VLOOKUP($C4,Rose!$AH:$AJ,3,FALSE))),IF(VLOOKUP($C4,Rose!$AH:$AJ,3,FALSE)&lt;&gt;B4,"",""),"Il giocatore che si vuole rilasciare non è in rosa"),""))</f>
        <v/>
      </c>
      <c r="L4" s="78" t="str">
        <f>IF(OR(B4="",C4="",D4=""),"",IF(J4&lt;&gt;"","",IF(ISERROR(VLOOKUP(D4,Disponibili!B:B,1,FALSE)),"Il giocatore che si vuole acquistare non è fra i disponibili","")))</f>
        <v/>
      </c>
      <c r="M4" s="78" t="str">
        <f>IF(OR(B4="",C4="",D4=""),"",IF(AND(I4="",J4="",K4="",L4=""),IF(VLOOKUP(C4,Rose!AH:AI,2,FALSE)=VLOOKUP(D4,Rose!BA:BB,2,FALSE),"","Giocatore rilasciato e giocatore da acquistare hanno ruoli diversi"),""))</f>
        <v/>
      </c>
      <c r="N4" s="78" t="str">
        <f>IF(OR(B4="",C4="",D4=""),"",IF(H4&lt;&gt;"","",IF(SUM(E$3:E4)&gt;VLOOKUP(B4,Rose!AJ:AM,4,FALSE),"Offerta superiore ai crediti disponibili","")))</f>
        <v/>
      </c>
      <c r="O4" s="78" t="str">
        <f t="shared" ref="O4:O12" si="1">IF(OR(TRIM(F4)="",TRIM(F4)="covid",TRIM(F4)="inf"),"","LISTA INFORTUNATI: inserire ""inf"" o ""covid"", oppure lasciare vuoto")</f>
        <v/>
      </c>
      <c r="P4" s="78" t="str">
        <f>IF(AND($I4="",$J4="",$K4=""),IF(TRIM($F4)="inf",IF(OR(AND(VLOOKUP($C4,Rose!$AH:$AI,2,FALSE)="A",$E4&lt;5),AND(VLOOKUP($C4,Rose!$AH:$AI,2,FALSE)="C",$E4&lt;5),AND(OR(VLOOKUP($C4,Rose!$AH:$AI,2,FALSE)="P",VLOOKUP($C4,Rose!$AH:$AI,2,FALSE)="D"),$E4&lt;3)),"Per l'inserimento di un giocatore in lista inf. l'offerta minima deve essere 3 per P e D, 5 per C e A",""),""),"")</f>
        <v/>
      </c>
      <c r="Q4" s="78" t="str">
        <f>IF(OR(B4="",C4="",D4="",F4="inf",F4="COVID"),"",IF(AND($I4="",$J4="",$K4=""),IF(VLOOKUP(C4,Rose!AH:AL,5,FALSE)="LI",IF(OR(AND(VLOOKUP($C4,Rose!$AH:$AI,2,FALSE)="A",$E4&lt;5),AND(VLOOKUP($C4,Rose!$AH:$AI,2,FALSE)="C",$E4&lt;5),AND(OR(VLOOKUP($C4,Rose!$AH:$AI,2,FALSE)="P",VLOOKUP($C4,Rose!$AH:$AI,2,FALSE)="D"),$E4&lt;3)),"Si sta rilasciando un giocatore preso al posto di uno inserito in lista inf. : l'offerta minima deve essere 3 per P e D, 5 per C e A",""),""),""))</f>
        <v/>
      </c>
      <c r="R4" s="78" t="str">
        <f>IF(OR(B4="",C4="",D4=""),"",IF(I4&lt;&gt;"","",IF(OR(TRIM($F4)="inf",Rose!$W$1&lt;29,RIGHT(Rose!$V$1,2)&lt;&gt;RIGHT(VLOOKUP(C4,Rose!AH:AL,5,FALSE),2)),"","Non è consentito rilasciare un giocatore in scadenza di contratto")))</f>
        <v/>
      </c>
      <c r="S4" s="78" t="str">
        <f t="shared" ref="S4:S12" si="2">IF(OR($B4="",$C4="",$D4=""),"",IF(OR(E4="",E4=0,TYPE(E4)&lt;&gt;1),"Specificare la cifra che si vuole offrire per il giocatore",""))</f>
        <v/>
      </c>
      <c r="T4" s="78"/>
      <c r="U4" s="78" t="str">
        <f t="shared" ref="U4:U12" si="3">IF(OR(G4="",F4="covid"),"NO ERR",IF(ISERROR(FIND("ERRORE",G4,1)),"",G4))</f>
        <v>NO ERR</v>
      </c>
      <c r="V4" s="78"/>
      <c r="W4" s="78"/>
      <c r="X4" s="78"/>
      <c r="Y4" s="78" t="str">
        <f t="shared" ref="Y4:Y12" si="4">IF(B4="","",UPPER(B4)&amp;";"&amp;UPPER(C4)&amp;";"&amp;UPPER(D4)&amp;";"&amp;E4&amp;";"&amp;IF(F4="","",UPPER(F4)&amp;";"))</f>
        <v/>
      </c>
      <c r="Z4" s="82" t="str">
        <f t="shared" ref="Z4:Z12" si="5">IF(OR(B4="",C4="",D4=""),"",IF(P4="",IF(Q4="",IF(R4="",IF(S4="",IF(T4="",Y4,T4),S4),R4),Q4),P4))</f>
        <v/>
      </c>
    </row>
    <row r="5" spans="1:26" ht="13" x14ac:dyDescent="0.3">
      <c r="A5" s="72">
        <v>3</v>
      </c>
      <c r="B5" s="92"/>
      <c r="C5" s="79"/>
      <c r="D5" s="93"/>
      <c r="E5" s="79"/>
      <c r="F5" s="96"/>
      <c r="G5" s="80" t="str">
        <f t="shared" si="0"/>
        <v/>
      </c>
      <c r="H5" s="78" t="str">
        <f>IF(OR(B5="",C5="",D5=""),"",IF(ISERROR(VLOOKUP($B5,Rose!$AJ:$AJ,1,FALSE)),"Il nome della fantasquadra è scritto male",""))</f>
        <v/>
      </c>
      <c r="I5" s="78" t="str">
        <f>IF(OR(B5="",C5="",D5=""),"",IF(AND(ISERROR(VLOOKUP(C5,Rose!$AH:$AH,1,FALSE)),ISERROR(VLOOKUP(C5,Disponibili!$B:$B,1,FALSE))),"Il giocatore che si vuole rilasciare è scritto male (oppure si tratta del portiere di riserva che non può essere rilasciato)",""))</f>
        <v/>
      </c>
      <c r="J5" s="78" t="str">
        <f>IF(OR(B5="",C5="",D5=""),"",IF(AND(ISERROR(VLOOKUP(D5,Rose!$AH:$AH,1,FALSE)),ISERROR(VLOOKUP(D5,Disponibili!$B:$B,1,FALSE))),"Il giocatore che si vuole acquistare è scritto male",""))</f>
        <v/>
      </c>
      <c r="K5" s="78" t="str">
        <f>IF(OR(B5="",C5="",D5=""),"",IF(I5="",IF(NOT(ISERROR(VLOOKUP($C5,Rose!$AH:$AJ,3,FALSE))),IF(VLOOKUP($C5,Rose!$AH:$AJ,3,FALSE)&lt;&gt;B5,"",""),"Il giocatore che si vuole rilasciare non è in rosa"),""))</f>
        <v/>
      </c>
      <c r="L5" s="78" t="str">
        <f>IF(OR(B5="",C5="",D5=""),"",IF(J5&lt;&gt;"","",IF(ISERROR(VLOOKUP(D5,Disponibili!B:B,1,FALSE)),"Il giocatore che si vuole acquistare non è fra i disponibili","")))</f>
        <v/>
      </c>
      <c r="M5" s="78" t="str">
        <f>IF(OR(B5="",C5="",D5=""),"",IF(AND(I5="",J5="",K5="",L5=""),IF(VLOOKUP(C5,Rose!AH:AI,2,FALSE)=VLOOKUP(D5,Rose!BA:BB,2,FALSE),"","Giocatore rilasciato e giocatore da acquistare hanno ruoli diversi"),""))</f>
        <v/>
      </c>
      <c r="N5" s="78" t="str">
        <f>IF(OR(B5="",C5="",D5=""),"",IF(H5&lt;&gt;"","",IF(SUM(E$3:E5)&gt;VLOOKUP(B5,Rose!AJ:AM,4,FALSE),"Offerta superiore ai crediti disponibili","")))</f>
        <v/>
      </c>
      <c r="O5" s="78" t="str">
        <f t="shared" si="1"/>
        <v/>
      </c>
      <c r="P5" s="78" t="str">
        <f>IF(AND($I5="",$J5="",$K5=""),IF(TRIM($F5)="inf",IF(OR(AND(VLOOKUP($C5,Rose!$AH:$AI,2,FALSE)="A",$E5&lt;5),AND(VLOOKUP($C5,Rose!$AH:$AI,2,FALSE)="C",$E5&lt;5),AND(OR(VLOOKUP($C5,Rose!$AH:$AI,2,FALSE)="P",VLOOKUP($C5,Rose!$AH:$AI,2,FALSE)="D"),$E5&lt;3)),"Per l'inserimento di un giocatore in lista inf. l'offerta minima deve essere 3 per P e D, 5 per C e A",""),""),"")</f>
        <v/>
      </c>
      <c r="Q5" s="78" t="str">
        <f>IF(OR(B5="",C5="",D5="",F5="inf",F5="COVID"),"",IF(AND($I5="",$J5="",$K5=""),IF(VLOOKUP(C5,Rose!AH:AL,5,FALSE)="LI",IF(OR(AND(VLOOKUP($C5,Rose!$AH:$AI,2,FALSE)="A",$E5&lt;5),AND(VLOOKUP($C5,Rose!$AH:$AI,2,FALSE)="C",$E5&lt;5),AND(OR(VLOOKUP($C5,Rose!$AH:$AI,2,FALSE)="P",VLOOKUP($C5,Rose!$AH:$AI,2,FALSE)="D"),$E5&lt;3)),"Si sta rilasciando un giocatore preso al posto di uno inserito in lista inf. : l'offerta minima deve essere 3 per P e D, 5 per C e A",""),""),""))</f>
        <v/>
      </c>
      <c r="R5" s="78" t="str">
        <f>IF(OR(B5="",C5="",D5=""),"",IF(I5&lt;&gt;"","",IF(OR(TRIM($F5)="inf",Rose!$W$1&lt;29,RIGHT(Rose!$V$1,2)&lt;&gt;RIGHT(VLOOKUP(C5,Rose!AH:AL,5,FALSE),2)),"","Non è consentito rilasciare un giocatore in scadenza di contratto")))</f>
        <v/>
      </c>
      <c r="S5" s="78" t="str">
        <f t="shared" si="2"/>
        <v/>
      </c>
      <c r="T5" s="78"/>
      <c r="U5" s="78" t="str">
        <f t="shared" si="3"/>
        <v>NO ERR</v>
      </c>
      <c r="V5" s="78"/>
      <c r="W5" s="78"/>
      <c r="X5" s="78"/>
      <c r="Y5" s="78" t="str">
        <f t="shared" si="4"/>
        <v/>
      </c>
      <c r="Z5" s="82" t="str">
        <f t="shared" si="5"/>
        <v/>
      </c>
    </row>
    <row r="6" spans="1:26" ht="13" x14ac:dyDescent="0.3">
      <c r="A6" s="72">
        <v>4</v>
      </c>
      <c r="B6" s="92"/>
      <c r="C6" s="79"/>
      <c r="D6" s="93"/>
      <c r="E6" s="79"/>
      <c r="F6" s="96"/>
      <c r="G6" s="80" t="str">
        <f t="shared" si="0"/>
        <v/>
      </c>
      <c r="H6" s="78" t="str">
        <f>IF(OR(B6="",C6="",D6=""),"",IF(ISERROR(VLOOKUP($B6,Rose!$AJ:$AJ,1,FALSE)),"Il nome della fantasquadra è scritto male",""))</f>
        <v/>
      </c>
      <c r="I6" s="78" t="str">
        <f>IF(OR(B6="",C6="",D6=""),"",IF(AND(ISERROR(VLOOKUP(C6,Rose!$AH:$AH,1,FALSE)),ISERROR(VLOOKUP(C6,Disponibili!$B:$B,1,FALSE))),"Il giocatore che si vuole rilasciare è scritto male (oppure si tratta del portiere di riserva che non può essere rilasciato)",""))</f>
        <v/>
      </c>
      <c r="J6" s="78" t="str">
        <f>IF(OR(B6="",C6="",D6=""),"",IF(AND(ISERROR(VLOOKUP(D6,Rose!$AH:$AH,1,FALSE)),ISERROR(VLOOKUP(D6,Disponibili!$B:$B,1,FALSE))),"Il giocatore che si vuole acquistare è scritto male",""))</f>
        <v/>
      </c>
      <c r="K6" s="78" t="str">
        <f>IF(OR(B6="",C6="",D6=""),"",IF(I6="",IF(NOT(ISERROR(VLOOKUP($C6,Rose!$AH:$AJ,3,FALSE))),IF(VLOOKUP($C6,Rose!$AH:$AJ,3,FALSE)&lt;&gt;B6,"",""),"Il giocatore che si vuole rilasciare non è in rosa"),""))</f>
        <v/>
      </c>
      <c r="L6" s="78" t="str">
        <f>IF(OR(B6="",C6="",D6=""),"",IF(J6&lt;&gt;"","",IF(ISERROR(VLOOKUP(D6,Disponibili!B:B,1,FALSE)),"Il giocatore che si vuole acquistare non è fra i disponibili","")))</f>
        <v/>
      </c>
      <c r="M6" s="78" t="str">
        <f>IF(OR(B6="",C6="",D6=""),"",IF(AND(I6="",J6="",K6="",L6=""),IF(VLOOKUP(C6,Rose!AH:AI,2,FALSE)=VLOOKUP(D6,Rose!BA:BB,2,FALSE),"","Giocatore rilasciato e giocatore da acquistare hanno ruoli diversi"),""))</f>
        <v/>
      </c>
      <c r="N6" s="78" t="str">
        <f>IF(OR(B6="",C6="",D6=""),"",IF(H6&lt;&gt;"","",IF(SUM(E$3:E6)&gt;VLOOKUP(B6,Rose!AJ:AM,4,FALSE),"Offerta superiore ai crediti disponibili","")))</f>
        <v/>
      </c>
      <c r="O6" s="78" t="str">
        <f t="shared" si="1"/>
        <v/>
      </c>
      <c r="P6" s="78" t="str">
        <f>IF(AND($I6="",$J6="",$K6=""),IF(TRIM($F6)="inf",IF(OR(AND(VLOOKUP($C6,Rose!$AH:$AI,2,FALSE)="A",$E6&lt;5),AND(VLOOKUP($C6,Rose!$AH:$AI,2,FALSE)="C",$E6&lt;5),AND(OR(VLOOKUP($C6,Rose!$AH:$AI,2,FALSE)="P",VLOOKUP($C6,Rose!$AH:$AI,2,FALSE)="D"),$E6&lt;3)),"Per l'inserimento di un giocatore in lista inf. l'offerta minima deve essere 3 per P e D, 5 per C e A",""),""),"")</f>
        <v/>
      </c>
      <c r="Q6" s="78" t="str">
        <f>IF(OR(B6="",C6="",D6="",F6="inf",F6="COVID"),"",IF(AND($I6="",$J6="",$K6=""),IF(VLOOKUP(C6,Rose!AH:AL,5,FALSE)="LI",IF(OR(AND(VLOOKUP($C6,Rose!$AH:$AI,2,FALSE)="A",$E6&lt;5),AND(VLOOKUP($C6,Rose!$AH:$AI,2,FALSE)="C",$E6&lt;5),AND(OR(VLOOKUP($C6,Rose!$AH:$AI,2,FALSE)="P",VLOOKUP($C6,Rose!$AH:$AI,2,FALSE)="D"),$E6&lt;3)),"Si sta rilasciando un giocatore preso al posto di uno inserito in lista inf. : l'offerta minima deve essere 3 per P e D, 5 per C e A",""),""),""))</f>
        <v/>
      </c>
      <c r="R6" s="78" t="str">
        <f>IF(OR(B6="",C6="",D6=""),"",IF(I6&lt;&gt;"","",IF(OR(TRIM($F6)="inf",Rose!$W$1&lt;29,RIGHT(Rose!$V$1,2)&lt;&gt;RIGHT(VLOOKUP(C6,Rose!AH:AL,5,FALSE),2)),"","Non è consentito rilasciare un giocatore in scadenza di contratto")))</f>
        <v/>
      </c>
      <c r="S6" s="78" t="str">
        <f t="shared" si="2"/>
        <v/>
      </c>
      <c r="T6" s="78"/>
      <c r="U6" s="78" t="str">
        <f t="shared" si="3"/>
        <v>NO ERR</v>
      </c>
      <c r="V6" s="78"/>
      <c r="W6" s="78"/>
      <c r="X6" s="78"/>
      <c r="Y6" s="78" t="str">
        <f t="shared" si="4"/>
        <v/>
      </c>
      <c r="Z6" s="82" t="str">
        <f t="shared" si="5"/>
        <v/>
      </c>
    </row>
    <row r="7" spans="1:26" ht="13" x14ac:dyDescent="0.3">
      <c r="A7" s="72">
        <v>5</v>
      </c>
      <c r="B7" s="92"/>
      <c r="C7" s="79"/>
      <c r="D7" s="93"/>
      <c r="E7" s="79"/>
      <c r="F7" s="96"/>
      <c r="G7" s="80" t="str">
        <f t="shared" si="0"/>
        <v/>
      </c>
      <c r="H7" s="78" t="str">
        <f>IF(OR(B7="",C7="",D7=""),"",IF(ISERROR(VLOOKUP($B7,Rose!$AJ:$AJ,1,FALSE)),"Il nome della fantasquadra è scritto male",""))</f>
        <v/>
      </c>
      <c r="I7" s="78" t="str">
        <f>IF(OR(B7="",C7="",D7=""),"",IF(AND(ISERROR(VLOOKUP(C7,Rose!$AH:$AH,1,FALSE)),ISERROR(VLOOKUP(C7,Disponibili!$B:$B,1,FALSE))),"Il giocatore che si vuole rilasciare è scritto male (oppure si tratta del portiere di riserva che non può essere rilasciato)",""))</f>
        <v/>
      </c>
      <c r="J7" s="78" t="str">
        <f>IF(OR(B7="",C7="",D7=""),"",IF(AND(ISERROR(VLOOKUP(D7,Rose!$AH:$AH,1,FALSE)),ISERROR(VLOOKUP(D7,Disponibili!$B:$B,1,FALSE))),"Il giocatore che si vuole acquistare è scritto male",""))</f>
        <v/>
      </c>
      <c r="K7" s="78" t="str">
        <f>IF(OR(B7="",C7="",D7=""),"",IF(I7="",IF(NOT(ISERROR(VLOOKUP($C7,Rose!$AH:$AJ,3,FALSE))),IF(VLOOKUP($C7,Rose!$AH:$AJ,3,FALSE)&lt;&gt;B7,"",""),"Il giocatore che si vuole rilasciare non è in rosa"),""))</f>
        <v/>
      </c>
      <c r="L7" s="78" t="str">
        <f>IF(OR(B7="",C7="",D7=""),"",IF(J7&lt;&gt;"","",IF(ISERROR(VLOOKUP(D7,Disponibili!B:B,1,FALSE)),"Il giocatore che si vuole acquistare non è fra i disponibili","")))</f>
        <v/>
      </c>
      <c r="M7" s="78" t="str">
        <f>IF(OR(B7="",C7="",D7=""),"",IF(AND(I7="",J7="",K7="",L7=""),IF(VLOOKUP(C7,Rose!AH:AI,2,FALSE)=VLOOKUP(D7,Rose!BA:BB,2,FALSE),"","Giocatore rilasciato e giocatore da acquistare hanno ruoli diversi"),""))</f>
        <v/>
      </c>
      <c r="N7" s="78" t="str">
        <f>IF(OR(B7="",C7="",D7=""),"",IF(H7&lt;&gt;"","",IF(SUM(E$3:E7)&gt;VLOOKUP(B7,Rose!AJ:AM,4,FALSE),"Offerta superiore ai crediti disponibili","")))</f>
        <v/>
      </c>
      <c r="O7" s="78" t="str">
        <f t="shared" si="1"/>
        <v/>
      </c>
      <c r="P7" s="78" t="str">
        <f>IF(AND($I7="",$J7="",$K7=""),IF(TRIM($F7)="inf",IF(OR(AND(VLOOKUP($C7,Rose!$AH:$AI,2,FALSE)="A",$E7&lt;5),AND(VLOOKUP($C7,Rose!$AH:$AI,2,FALSE)="C",$E7&lt;5),AND(OR(VLOOKUP($C7,Rose!$AH:$AI,2,FALSE)="P",VLOOKUP($C7,Rose!$AH:$AI,2,FALSE)="D"),$E7&lt;3)),"Per l'inserimento di un giocatore in lista inf. l'offerta minima deve essere 3 per P e D, 5 per C e A",""),""),"")</f>
        <v/>
      </c>
      <c r="Q7" s="78" t="str">
        <f>IF(OR(B7="",C7="",D7="",F7="inf",F7="COVID"),"",IF(AND($I7="",$J7="",$K7=""),IF(VLOOKUP(C7,Rose!AH:AL,5,FALSE)="LI",IF(OR(AND(VLOOKUP($C7,Rose!$AH:$AI,2,FALSE)="A",$E7&lt;5),AND(VLOOKUP($C7,Rose!$AH:$AI,2,FALSE)="C",$E7&lt;5),AND(OR(VLOOKUP($C7,Rose!$AH:$AI,2,FALSE)="P",VLOOKUP($C7,Rose!$AH:$AI,2,FALSE)="D"),$E7&lt;3)),"Si sta rilasciando un giocatore preso al posto di uno inserito in lista inf. : l'offerta minima deve essere 3 per P e D, 5 per C e A",""),""),""))</f>
        <v/>
      </c>
      <c r="R7" s="78" t="str">
        <f>IF(OR(B7="",C7="",D7=""),"",IF(I7&lt;&gt;"","",IF(OR(TRIM($F7)="inf",Rose!$W$1&lt;29,RIGHT(Rose!$V$1,2)&lt;&gt;RIGHT(VLOOKUP(C7,Rose!AH:AL,5,FALSE),2)),"","Non è consentito rilasciare un giocatore in scadenza di contratto")))</f>
        <v/>
      </c>
      <c r="S7" s="78" t="str">
        <f t="shared" si="2"/>
        <v/>
      </c>
      <c r="T7" s="78"/>
      <c r="U7" s="78" t="str">
        <f t="shared" si="3"/>
        <v>NO ERR</v>
      </c>
      <c r="V7" s="78"/>
      <c r="W7" s="78"/>
      <c r="X7" s="78"/>
      <c r="Y7" s="78" t="str">
        <f t="shared" si="4"/>
        <v/>
      </c>
      <c r="Z7" s="82" t="str">
        <f t="shared" si="5"/>
        <v/>
      </c>
    </row>
    <row r="8" spans="1:26" ht="13" x14ac:dyDescent="0.3">
      <c r="A8" s="72">
        <v>6</v>
      </c>
      <c r="B8" s="92"/>
      <c r="C8" s="79"/>
      <c r="D8" s="93"/>
      <c r="E8" s="79"/>
      <c r="F8" s="96"/>
      <c r="G8" s="80" t="str">
        <f t="shared" si="0"/>
        <v/>
      </c>
      <c r="H8" s="78" t="str">
        <f>IF(OR(B8="",C8="",D8=""),"",IF(ISERROR(VLOOKUP($B8,Rose!$AJ:$AJ,1,FALSE)),"Il nome della fantasquadra è scritto male",""))</f>
        <v/>
      </c>
      <c r="I8" s="78" t="str">
        <f>IF(OR(B8="",C8="",D8=""),"",IF(AND(ISERROR(VLOOKUP(C8,Rose!$AH:$AH,1,FALSE)),ISERROR(VLOOKUP(C8,Disponibili!$B:$B,1,FALSE))),"Il giocatore che si vuole rilasciare è scritto male (oppure si tratta del portiere di riserva che non può essere rilasciato)",""))</f>
        <v/>
      </c>
      <c r="J8" s="78" t="str">
        <f>IF(OR(B8="",C8="",D8=""),"",IF(AND(ISERROR(VLOOKUP(D8,Rose!$AH:$AH,1,FALSE)),ISERROR(VLOOKUP(D8,Disponibili!$B:$B,1,FALSE))),"Il giocatore che si vuole acquistare è scritto male",""))</f>
        <v/>
      </c>
      <c r="K8" s="78" t="str">
        <f>IF(OR(B8="",C8="",D8=""),"",IF(I8="",IF(NOT(ISERROR(VLOOKUP($C8,Rose!$AH:$AJ,3,FALSE))),IF(VLOOKUP($C8,Rose!$AH:$AJ,3,FALSE)&lt;&gt;B8,"",""),"Il giocatore che si vuole rilasciare non è in rosa"),""))</f>
        <v/>
      </c>
      <c r="L8" s="78" t="str">
        <f>IF(OR(B8="",C8="",D8=""),"",IF(J8&lt;&gt;"","",IF(ISERROR(VLOOKUP(D8,Disponibili!B:B,1,FALSE)),"Il giocatore che si vuole acquistare non è fra i disponibili","")))</f>
        <v/>
      </c>
      <c r="M8" s="78" t="str">
        <f>IF(OR(B8="",C8="",D8=""),"",IF(AND(I8="",J8="",K8="",L8=""),IF(VLOOKUP(C8,Rose!AH:AI,2,FALSE)=VLOOKUP(D8,Rose!BA:BB,2,FALSE),"","Giocatore rilasciato e giocatore da acquistare hanno ruoli diversi"),""))</f>
        <v/>
      </c>
      <c r="N8" s="78" t="str">
        <f>IF(OR(B8="",C8="",D8=""),"",IF(H8&lt;&gt;"","",IF(SUM(E$3:E8)&gt;VLOOKUP(B8,Rose!AJ:AM,4,FALSE),"Offerta superiore ai crediti disponibili","")))</f>
        <v/>
      </c>
      <c r="O8" s="78" t="str">
        <f t="shared" si="1"/>
        <v/>
      </c>
      <c r="P8" s="78" t="str">
        <f>IF(AND($I8="",$J8="",$K8=""),IF(TRIM($F8)="inf",IF(OR(AND(VLOOKUP($C8,Rose!$AH:$AI,2,FALSE)="A",$E8&lt;5),AND(VLOOKUP($C8,Rose!$AH:$AI,2,FALSE)="C",$E8&lt;5),AND(OR(VLOOKUP($C8,Rose!$AH:$AI,2,FALSE)="P",VLOOKUP($C8,Rose!$AH:$AI,2,FALSE)="D"),$E8&lt;3)),"Per l'inserimento di un giocatore in lista inf. l'offerta minima deve essere 3 per P e D, 5 per C e A",""),""),"")</f>
        <v/>
      </c>
      <c r="Q8" s="78" t="str">
        <f>IF(OR(B8="",C8="",D8="",F8="inf",F8="COVID"),"",IF(AND($I8="",$J8="",$K8=""),IF(VLOOKUP(C8,Rose!AH:AL,5,FALSE)="LI",IF(OR(AND(VLOOKUP($C8,Rose!$AH:$AI,2,FALSE)="A",$E8&lt;5),AND(VLOOKUP($C8,Rose!$AH:$AI,2,FALSE)="C",$E8&lt;5),AND(OR(VLOOKUP($C8,Rose!$AH:$AI,2,FALSE)="P",VLOOKUP($C8,Rose!$AH:$AI,2,FALSE)="D"),$E8&lt;3)),"Si sta rilasciando un giocatore preso al posto di uno inserito in lista inf. : l'offerta minima deve essere 3 per P e D, 5 per C e A",""),""),""))</f>
        <v/>
      </c>
      <c r="R8" s="78" t="str">
        <f>IF(OR(B8="",C8="",D8=""),"",IF(I8&lt;&gt;"","",IF(OR(TRIM($F8)="inf",Rose!$W$1&lt;29,RIGHT(Rose!$V$1,2)&lt;&gt;RIGHT(VLOOKUP(C8,Rose!AH:AL,5,FALSE),2)),"","Non è consentito rilasciare un giocatore in scadenza di contratto")))</f>
        <v/>
      </c>
      <c r="S8" s="78" t="str">
        <f t="shared" si="2"/>
        <v/>
      </c>
      <c r="T8" s="78"/>
      <c r="U8" s="78" t="str">
        <f t="shared" si="3"/>
        <v>NO ERR</v>
      </c>
      <c r="V8" s="78"/>
      <c r="W8" s="78"/>
      <c r="X8" s="78"/>
      <c r="Y8" s="78" t="str">
        <f t="shared" si="4"/>
        <v/>
      </c>
      <c r="Z8" s="82" t="str">
        <f t="shared" si="5"/>
        <v/>
      </c>
    </row>
    <row r="9" spans="1:26" ht="13" x14ac:dyDescent="0.3">
      <c r="A9" s="72">
        <v>7</v>
      </c>
      <c r="B9" s="92"/>
      <c r="C9" s="79"/>
      <c r="D9" s="93"/>
      <c r="E9" s="79"/>
      <c r="F9" s="96"/>
      <c r="G9" s="80" t="str">
        <f t="shared" si="0"/>
        <v/>
      </c>
      <c r="H9" s="78" t="str">
        <f>IF(OR(B9="",C9="",D9=""),"",IF(ISERROR(VLOOKUP($B9,Rose!$AJ:$AJ,1,FALSE)),"Il nome della fantasquadra è scritto male",""))</f>
        <v/>
      </c>
      <c r="I9" s="78" t="str">
        <f>IF(OR(B9="",C9="",D9=""),"",IF(AND(ISERROR(VLOOKUP(C9,Rose!$AH:$AH,1,FALSE)),ISERROR(VLOOKUP(C9,Disponibili!$B:$B,1,FALSE))),"Il giocatore che si vuole rilasciare è scritto male (oppure si tratta del portiere di riserva che non può essere rilasciato)",""))</f>
        <v/>
      </c>
      <c r="J9" s="78" t="str">
        <f>IF(OR(B9="",C9="",D9=""),"",IF(AND(ISERROR(VLOOKUP(D9,Rose!$AH:$AH,1,FALSE)),ISERROR(VLOOKUP(D9,Disponibili!$B:$B,1,FALSE))),"Il giocatore che si vuole acquistare è scritto male",""))</f>
        <v/>
      </c>
      <c r="K9" s="78" t="str">
        <f>IF(OR(B9="",C9="",D9=""),"",IF(I9="",IF(NOT(ISERROR(VLOOKUP($C9,Rose!$AH:$AJ,3,FALSE))),IF(VLOOKUP($C9,Rose!$AH:$AJ,3,FALSE)&lt;&gt;B9,"",""),"Il giocatore che si vuole rilasciare non è in rosa"),""))</f>
        <v/>
      </c>
      <c r="L9" s="78" t="str">
        <f>IF(OR(B9="",C9="",D9=""),"",IF(J9&lt;&gt;"","",IF(ISERROR(VLOOKUP(D9,Disponibili!B:B,1,FALSE)),"Il giocatore che si vuole acquistare non è fra i disponibili","")))</f>
        <v/>
      </c>
      <c r="M9" s="78" t="str">
        <f>IF(OR(B9="",C9="",D9=""),"",IF(AND(I9="",J9="",K9="",L9=""),IF(VLOOKUP(C9,Rose!AH:AI,2,FALSE)=VLOOKUP(D9,Rose!BA:BB,2,FALSE),"","Giocatore rilasciato e giocatore da acquistare hanno ruoli diversi"),""))</f>
        <v/>
      </c>
      <c r="N9" s="78" t="str">
        <f>IF(OR(B9="",C9="",D9=""),"",IF(H9&lt;&gt;"","",IF(SUM(E$3:E9)&gt;VLOOKUP(B9,Rose!AJ:AM,4,FALSE),"Offerta superiore ai crediti disponibili","")))</f>
        <v/>
      </c>
      <c r="O9" s="78" t="str">
        <f t="shared" si="1"/>
        <v/>
      </c>
      <c r="P9" s="78" t="str">
        <f>IF(AND($I9="",$J9="",$K9=""),IF(TRIM($F9)="inf",IF(OR(AND(VLOOKUP($C9,Rose!$AH:$AI,2,FALSE)="A",$E9&lt;5),AND(VLOOKUP($C9,Rose!$AH:$AI,2,FALSE)="C",$E9&lt;5),AND(OR(VLOOKUP($C9,Rose!$AH:$AI,2,FALSE)="P",VLOOKUP($C9,Rose!$AH:$AI,2,FALSE)="D"),$E9&lt;3)),"Per l'inserimento di un giocatore in lista inf. l'offerta minima deve essere 3 per P e D, 5 per C e A",""),""),"")</f>
        <v/>
      </c>
      <c r="Q9" s="78" t="str">
        <f>IF(OR(B9="",C9="",D9="",F9="inf",F9="COVID"),"",IF(AND($I9="",$J9="",$K9=""),IF(VLOOKUP(C9,Rose!AH:AL,5,FALSE)="LI",IF(OR(AND(VLOOKUP($C9,Rose!$AH:$AI,2,FALSE)="A",$E9&lt;5),AND(VLOOKUP($C9,Rose!$AH:$AI,2,FALSE)="C",$E9&lt;5),AND(OR(VLOOKUP($C9,Rose!$AH:$AI,2,FALSE)="P",VLOOKUP($C9,Rose!$AH:$AI,2,FALSE)="D"),$E9&lt;3)),"Si sta rilasciando un giocatore preso al posto di uno inserito in lista inf. : l'offerta minima deve essere 3 per P e D, 5 per C e A",""),""),""))</f>
        <v/>
      </c>
      <c r="R9" s="78" t="str">
        <f>IF(OR(B9="",C9="",D9=""),"",IF(I9&lt;&gt;"","",IF(OR(TRIM($F9)="inf",Rose!$W$1&lt;29,RIGHT(Rose!$V$1,2)&lt;&gt;RIGHT(VLOOKUP(C9,Rose!AH:AL,5,FALSE),2)),"","Non è consentito rilasciare un giocatore in scadenza di contratto")))</f>
        <v/>
      </c>
      <c r="S9" s="78" t="str">
        <f t="shared" si="2"/>
        <v/>
      </c>
      <c r="T9" s="78"/>
      <c r="U9" s="78" t="str">
        <f t="shared" si="3"/>
        <v>NO ERR</v>
      </c>
      <c r="V9" s="78"/>
      <c r="W9" s="78"/>
      <c r="X9" s="78"/>
      <c r="Y9" s="78" t="str">
        <f t="shared" si="4"/>
        <v/>
      </c>
      <c r="Z9" s="82" t="str">
        <f t="shared" si="5"/>
        <v/>
      </c>
    </row>
    <row r="10" spans="1:26" ht="13" x14ac:dyDescent="0.3">
      <c r="A10" s="72">
        <v>8</v>
      </c>
      <c r="B10" s="92"/>
      <c r="C10" s="79"/>
      <c r="D10" s="79"/>
      <c r="E10" s="79"/>
      <c r="F10" s="96"/>
      <c r="G10" s="80" t="str">
        <f t="shared" si="0"/>
        <v/>
      </c>
      <c r="H10" s="78" t="str">
        <f>IF(OR(B10="",C10="",D10=""),"",IF(ISERROR(VLOOKUP($B10,Rose!$AJ:$AJ,1,FALSE)),"Il nome della fantasquadra è scritto male",""))</f>
        <v/>
      </c>
      <c r="I10" s="78" t="str">
        <f>IF(OR(B10="",C10="",D10=""),"",IF(AND(ISERROR(VLOOKUP(C10,Rose!$AH:$AH,1,FALSE)),ISERROR(VLOOKUP(C10,Disponibili!$B:$B,1,FALSE))),"Il giocatore che si vuole rilasciare è scritto male (oppure si tratta del portiere di riserva che non può essere rilasciato)",""))</f>
        <v/>
      </c>
      <c r="J10" s="78" t="str">
        <f>IF(OR(B10="",C10="",D10=""),"",IF(AND(ISERROR(VLOOKUP(D10,Rose!$AH:$AH,1,FALSE)),ISERROR(VLOOKUP(D10,Disponibili!$B:$B,1,FALSE))),"Il giocatore che si vuole acquistare è scritto male",""))</f>
        <v/>
      </c>
      <c r="K10" s="78" t="str">
        <f>IF(OR(B10="",C10="",D10=""),"",IF(I10="",IF(NOT(ISERROR(VLOOKUP($C10,Rose!$AH:$AJ,3,FALSE))),IF(VLOOKUP($C10,Rose!$AH:$AJ,3,FALSE)&lt;&gt;B10,"",""),"Il giocatore che si vuole rilasciare non è in rosa"),""))</f>
        <v/>
      </c>
      <c r="L10" s="78" t="str">
        <f>IF(OR(B10="",C10="",D10=""),"",IF(J10&lt;&gt;"","",IF(ISERROR(VLOOKUP(D10,Disponibili!B:B,1,FALSE)),"Il giocatore che si vuole acquistare non è fra i disponibili","")))</f>
        <v/>
      </c>
      <c r="M10" s="78" t="str">
        <f>IF(OR(B10="",C10="",D10=""),"",IF(AND(I10="",J10="",K10="",L10=""),IF(VLOOKUP(C10,Rose!AH:AI,2,FALSE)=VLOOKUP(D10,Rose!BA:BB,2,FALSE),"","Giocatore rilasciato e giocatore da acquistare hanno ruoli diversi"),""))</f>
        <v/>
      </c>
      <c r="N10" s="78" t="str">
        <f>IF(OR(B10="",C10="",D10=""),"",IF(H10&lt;&gt;"","",IF(SUM(E$3:E10)&gt;VLOOKUP(B10,Rose!AJ:AM,4,FALSE),"Offerta superiore ai crediti disponibili","")))</f>
        <v/>
      </c>
      <c r="O10" s="78" t="str">
        <f t="shared" si="1"/>
        <v/>
      </c>
      <c r="P10" s="78" t="str">
        <f>IF(AND($I10="",$J10="",$K10=""),IF(TRIM($F10)="inf",IF(OR(AND(VLOOKUP($C10,Rose!$AH:$AI,2,FALSE)="A",$E10&lt;5),AND(VLOOKUP($C10,Rose!$AH:$AI,2,FALSE)="C",$E10&lt;5),AND(OR(VLOOKUP($C10,Rose!$AH:$AI,2,FALSE)="P",VLOOKUP($C10,Rose!$AH:$AI,2,FALSE)="D"),$E10&lt;3)),"Per l'inserimento di un giocatore in lista inf. l'offerta minima deve essere 3 per P e D, 5 per C e A",""),""),"")</f>
        <v/>
      </c>
      <c r="Q10" s="78" t="str">
        <f>IF(OR(B10="",C10="",D10="",F10="inf",F10="COVID"),"",IF(AND($I10="",$J10="",$K10=""),IF(VLOOKUP(C10,Rose!AH:AL,5,FALSE)="LI",IF(OR(AND(VLOOKUP($C10,Rose!$AH:$AI,2,FALSE)="A",$E10&lt;5),AND(VLOOKUP($C10,Rose!$AH:$AI,2,FALSE)="C",$E10&lt;5),AND(OR(VLOOKUP($C10,Rose!$AH:$AI,2,FALSE)="P",VLOOKUP($C10,Rose!$AH:$AI,2,FALSE)="D"),$E10&lt;3)),"Si sta rilasciando un giocatore preso al posto di uno inserito in lista inf. : l'offerta minima deve essere 3 per P e D, 5 per C e A",""),""),""))</f>
        <v/>
      </c>
      <c r="R10" s="78" t="str">
        <f>IF(OR(B10="",C10="",D10=""),"",IF(I10&lt;&gt;"","",IF(OR(TRIM($F10)="inf",Rose!$W$1&lt;29,RIGHT(Rose!$V$1,2)&lt;&gt;RIGHT(VLOOKUP(C10,Rose!AH:AL,5,FALSE),2)),"","Non è consentito rilasciare un giocatore in scadenza di contratto")))</f>
        <v/>
      </c>
      <c r="S10" s="78" t="str">
        <f t="shared" si="2"/>
        <v/>
      </c>
      <c r="T10" s="78"/>
      <c r="U10" s="78" t="str">
        <f t="shared" si="3"/>
        <v>NO ERR</v>
      </c>
      <c r="V10" s="78"/>
      <c r="W10" s="78"/>
      <c r="X10" s="78"/>
      <c r="Y10" s="78" t="str">
        <f t="shared" si="4"/>
        <v/>
      </c>
      <c r="Z10" s="82" t="str">
        <f t="shared" si="5"/>
        <v/>
      </c>
    </row>
    <row r="11" spans="1:26" ht="13" x14ac:dyDescent="0.3">
      <c r="A11" s="72">
        <v>9</v>
      </c>
      <c r="B11" s="92"/>
      <c r="C11" s="79"/>
      <c r="D11" s="79"/>
      <c r="E11" s="79"/>
      <c r="F11" s="96"/>
      <c r="G11" s="80" t="str">
        <f t="shared" si="0"/>
        <v/>
      </c>
      <c r="H11" s="78" t="str">
        <f>IF(OR(B11="",C11="",D11=""),"",IF(ISERROR(VLOOKUP($B11,Rose!$AJ:$AJ,1,FALSE)),"Il nome della fantasquadra è scritto male",""))</f>
        <v/>
      </c>
      <c r="I11" s="78" t="str">
        <f>IF(OR(B11="",C11="",D11=""),"",IF(AND(ISERROR(VLOOKUP(C11,Rose!$AH:$AH,1,FALSE)),ISERROR(VLOOKUP(C11,Disponibili!$B:$B,1,FALSE))),"Il giocatore che si vuole rilasciare è scritto male (oppure si tratta del portiere di riserva che non può essere rilasciato)",""))</f>
        <v/>
      </c>
      <c r="J11" s="78" t="str">
        <f>IF(OR(B11="",C11="",D11=""),"",IF(AND(ISERROR(VLOOKUP(D11,Rose!$AH:$AH,1,FALSE)),ISERROR(VLOOKUP(D11,Disponibili!$B:$B,1,FALSE))),"Il giocatore che si vuole acquistare è scritto male",""))</f>
        <v/>
      </c>
      <c r="K11" s="78" t="str">
        <f>IF(OR(B11="",C11="",D11=""),"",IF(I11="",IF(NOT(ISERROR(VLOOKUP($C11,Rose!$AH:$AJ,3,FALSE))),IF(VLOOKUP($C11,Rose!$AH:$AJ,3,FALSE)&lt;&gt;B11,"",""),"Il giocatore che si vuole rilasciare non è in rosa"),""))</f>
        <v/>
      </c>
      <c r="L11" s="78" t="str">
        <f>IF(OR(B11="",C11="",D11=""),"",IF(J11&lt;&gt;"","",IF(ISERROR(VLOOKUP(D11,Disponibili!B:B,1,FALSE)),"Il giocatore che si vuole acquistare non è fra i disponibili","")))</f>
        <v/>
      </c>
      <c r="M11" s="78" t="str">
        <f>IF(OR(B11="",C11="",D11=""),"",IF(AND(I11="",J11="",K11="",L11=""),IF(VLOOKUP(C11,Rose!AH:AI,2,FALSE)=VLOOKUP(D11,Rose!BA:BB,2,FALSE),"","Giocatore rilasciato e giocatore da acquistare hanno ruoli diversi"),""))</f>
        <v/>
      </c>
      <c r="N11" s="78" t="str">
        <f>IF(OR(B11="",C11="",D11=""),"",IF(H11&lt;&gt;"","",IF(SUM(E$3:E11)&gt;VLOOKUP(B11,Rose!AJ:AM,4,FALSE),"Offerta superiore ai crediti disponibili","")))</f>
        <v/>
      </c>
      <c r="O11" s="78" t="str">
        <f t="shared" si="1"/>
        <v/>
      </c>
      <c r="P11" s="78" t="str">
        <f>IF(AND($I11="",$J11="",$K11=""),IF(TRIM($F11)="inf",IF(OR(AND(VLOOKUP($C11,Rose!$AH:$AI,2,FALSE)="A",$E11&lt;5),AND(VLOOKUP($C11,Rose!$AH:$AI,2,FALSE)="C",$E11&lt;5),AND(OR(VLOOKUP($C11,Rose!$AH:$AI,2,FALSE)="P",VLOOKUP($C11,Rose!$AH:$AI,2,FALSE)="D"),$E11&lt;3)),"Per l'inserimento di un giocatore in lista inf. l'offerta minima deve essere 3 per P e D, 5 per C e A",""),""),"")</f>
        <v/>
      </c>
      <c r="Q11" s="78" t="str">
        <f>IF(OR(B11="",C11="",D11="",F11="inf",F11="COVID"),"",IF(AND($I11="",$J11="",$K11=""),IF(VLOOKUP(C11,Rose!AH:AL,5,FALSE)="LI",IF(OR(AND(VLOOKUP($C11,Rose!$AH:$AI,2,FALSE)="A",$E11&lt;5),AND(VLOOKUP($C11,Rose!$AH:$AI,2,FALSE)="C",$E11&lt;5),AND(OR(VLOOKUP($C11,Rose!$AH:$AI,2,FALSE)="P",VLOOKUP($C11,Rose!$AH:$AI,2,FALSE)="D"),$E11&lt;3)),"Si sta rilasciando un giocatore preso al posto di uno inserito in lista inf. : l'offerta minima deve essere 3 per P e D, 5 per C e A",""),""),""))</f>
        <v/>
      </c>
      <c r="R11" s="78" t="str">
        <f>IF(OR(B11="",C11="",D11=""),"",IF(I11&lt;&gt;"","",IF(OR(TRIM($F11)="inf",Rose!$W$1&lt;29,RIGHT(Rose!$V$1,2)&lt;&gt;RIGHT(VLOOKUP(C11,Rose!AH:AL,5,FALSE),2)),"","Non è consentito rilasciare un giocatore in scadenza di contratto")))</f>
        <v/>
      </c>
      <c r="S11" s="78" t="str">
        <f t="shared" si="2"/>
        <v/>
      </c>
      <c r="T11" s="78"/>
      <c r="U11" s="78" t="str">
        <f t="shared" si="3"/>
        <v>NO ERR</v>
      </c>
      <c r="V11" s="78"/>
      <c r="W11" s="78"/>
      <c r="X11" s="78"/>
      <c r="Y11" s="78" t="str">
        <f t="shared" si="4"/>
        <v/>
      </c>
      <c r="Z11" s="82" t="str">
        <f t="shared" si="5"/>
        <v/>
      </c>
    </row>
    <row r="12" spans="1:26" s="88" customFormat="1" ht="13.5" thickBot="1" x14ac:dyDescent="0.35">
      <c r="A12" s="88">
        <v>10</v>
      </c>
      <c r="B12" s="94"/>
      <c r="C12" s="85"/>
      <c r="D12" s="85"/>
      <c r="E12" s="85"/>
      <c r="F12" s="97"/>
      <c r="G12" s="84" t="str">
        <f t="shared" si="0"/>
        <v/>
      </c>
      <c r="H12" s="86" t="str">
        <f>IF(OR(B12="",C12="",D12=""),"",IF(ISERROR(VLOOKUP($B12,Rose!$AJ:$AJ,1,FALSE)),"Il nome della fantasquadra è scritto male",""))</f>
        <v/>
      </c>
      <c r="I12" s="86" t="str">
        <f>IF(OR(B12="",C12="",D12=""),"",IF(AND(ISERROR(VLOOKUP(C12,Rose!$AH:$AH,1,FALSE)),ISERROR(VLOOKUP(C12,Disponibili!$B:$B,1,FALSE))),"Il giocatore che si vuole rilasciare è scritto male (oppure si tratta del portiere di riserva che non può essere rilasciato)",""))</f>
        <v/>
      </c>
      <c r="J12" s="86" t="str">
        <f>IF(OR(B12="",C12="",D12=""),"",IF(AND(ISERROR(VLOOKUP(D12,Rose!$AH:$AH,1,FALSE)),ISERROR(VLOOKUP(D12,Disponibili!$B:$B,1,FALSE))),"Il giocatore che si vuole acquistare è scritto male",""))</f>
        <v/>
      </c>
      <c r="K12" s="86" t="str">
        <f>IF(OR(B12="",C12="",D12=""),"",IF(I12="",IF(NOT(ISERROR(VLOOKUP($C12,Rose!$AH:$AJ,3,FALSE))),IF(VLOOKUP($C12,Rose!$AH:$AJ,3,FALSE)&lt;&gt;B12,"",""),"Il giocatore che si vuole rilasciare non è in rosa"),""))</f>
        <v/>
      </c>
      <c r="L12" s="86" t="str">
        <f>IF(OR(B12="",C12="",D12=""),"",IF(J12&lt;&gt;"","",IF(ISERROR(VLOOKUP(D12,Disponibili!B:B,1,FALSE)),"Il giocatore che si vuole acquistare non è fra i disponibili","")))</f>
        <v/>
      </c>
      <c r="M12" s="86" t="str">
        <f>IF(OR(B12="",C12="",D12=""),"",IF(AND(I12="",J12="",K12="",L12=""),IF(VLOOKUP(C12,Rose!AH:AI,2,FALSE)=VLOOKUP(D12,Rose!BA:BB,2,FALSE),"","Giocatore rilasciato e giocatore da acquistare hanno ruoli diversi"),""))</f>
        <v/>
      </c>
      <c r="N12" s="86" t="str">
        <f>IF(OR(B12="",C12="",D12=""),"",IF(H12&lt;&gt;"","",IF(SUM(E$3:E12)&gt;VLOOKUP(B12,Rose!AJ:AM,4,FALSE),"Offerta superiore ai crediti disponibili","")))</f>
        <v/>
      </c>
      <c r="O12" s="86" t="str">
        <f t="shared" si="1"/>
        <v/>
      </c>
      <c r="P12" s="86" t="str">
        <f>IF(AND($I12="",$J12="",$K12=""),IF(TRIM($F12)="inf",IF(OR(AND(VLOOKUP($C12,Rose!$AH:$AI,2,FALSE)="A",$E12&lt;5),AND(VLOOKUP($C12,Rose!$AH:$AI,2,FALSE)="C",$E12&lt;5),AND(OR(VLOOKUP($C12,Rose!$AH:$AI,2,FALSE)="P",VLOOKUP($C12,Rose!$AH:$AI,2,FALSE)="D"),$E12&lt;3)),"Per l'inserimento di un giocatore in lista inf. l'offerta minima deve essere 3 per P e D, 5 per C e A",""),""),"")</f>
        <v/>
      </c>
      <c r="Q12" s="86" t="str">
        <f>IF(OR(B12="",C12="",D12="",F12="inf",F12="COVID"),"",IF(AND($I12="",$J12="",$K12=""),IF(VLOOKUP(C12,Rose!AH:AL,5,FALSE)="LI",IF(OR(AND(VLOOKUP($C12,Rose!$AH:$AI,2,FALSE)="A",$E12&lt;5),AND(VLOOKUP($C12,Rose!$AH:$AI,2,FALSE)="C",$E12&lt;5),AND(OR(VLOOKUP($C12,Rose!$AH:$AI,2,FALSE)="P",VLOOKUP($C12,Rose!$AH:$AI,2,FALSE)="D"),$E12&lt;3)),"Si sta rilasciando un giocatore preso al posto di uno inserito in lista inf. : l'offerta minima deve essere 3 per P e D, 5 per C e A",""),""),""))</f>
        <v/>
      </c>
      <c r="R12" s="86" t="str">
        <f>IF(OR(B12="",C12="",D12=""),"",IF(I12&lt;&gt;"","",IF(OR(TRIM($F12)="inf",Rose!$W$1&lt;29,RIGHT(Rose!$V$1,2)&lt;&gt;RIGHT(VLOOKUP(C12,Rose!AH:AL,5,FALSE),2)),"","Non è consentito rilasciare un giocatore in scadenza di contratto")))</f>
        <v/>
      </c>
      <c r="S12" s="86" t="str">
        <f t="shared" si="2"/>
        <v/>
      </c>
      <c r="T12" s="86"/>
      <c r="U12" s="86" t="str">
        <f t="shared" si="3"/>
        <v>NO ERR</v>
      </c>
      <c r="V12" s="86"/>
      <c r="W12" s="86"/>
      <c r="X12" s="86"/>
      <c r="Y12" s="86" t="str">
        <f t="shared" si="4"/>
        <v/>
      </c>
      <c r="Z12" s="87" t="str">
        <f t="shared" si="5"/>
        <v/>
      </c>
    </row>
    <row r="13" spans="1:26" x14ac:dyDescent="0.25">
      <c r="B13" s="81"/>
    </row>
    <row r="14" spans="1:26" x14ac:dyDescent="0.25">
      <c r="B14" s="81"/>
    </row>
    <row r="15" spans="1:26" x14ac:dyDescent="0.25">
      <c r="B15" s="81"/>
    </row>
    <row r="16" spans="1:26" x14ac:dyDescent="0.25">
      <c r="B16" s="81"/>
    </row>
    <row r="17" spans="2:3" x14ac:dyDescent="0.25">
      <c r="B17" s="81"/>
    </row>
    <row r="18" spans="2:3" x14ac:dyDescent="0.25">
      <c r="B18" s="81"/>
    </row>
    <row r="19" spans="2:3" x14ac:dyDescent="0.25">
      <c r="B19" s="81"/>
    </row>
    <row r="20" spans="2:3" x14ac:dyDescent="0.25">
      <c r="B20" s="81"/>
      <c r="C20" s="78"/>
    </row>
    <row r="21" spans="2:3" x14ac:dyDescent="0.25">
      <c r="B21" s="81"/>
      <c r="C21" s="78"/>
    </row>
    <row r="22" spans="2:3" x14ac:dyDescent="0.25">
      <c r="B22" s="81"/>
      <c r="C22" s="95"/>
    </row>
    <row r="23" spans="2:3" x14ac:dyDescent="0.25">
      <c r="B23" s="81"/>
    </row>
    <row r="24" spans="2:3" x14ac:dyDescent="0.25">
      <c r="B24" s="81"/>
    </row>
    <row r="25" spans="2:3" x14ac:dyDescent="0.25">
      <c r="B25" s="81"/>
    </row>
  </sheetData>
  <conditionalFormatting sqref="A1">
    <cfRule type="cellIs" dxfId="1" priority="1" stopIfTrue="1" operator="equal">
      <formula>"U3"</formula>
    </cfRule>
  </conditionalFormatting>
  <conditionalFormatting sqref="G3:G12">
    <cfRule type="cellIs" dxfId="0" priority="2" stopIfTrue="1" operator="equal">
      <formula>U3</formula>
    </cfRule>
  </conditionalFormatting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5f5fe31f-9de1-4167-a753-111c0df8115f}" enabled="1" method="Standard" siteId="{cc4baf00-15c9-48dd-9f59-88c98bde2be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Rose</vt:lpstr>
      <vt:lpstr>Disponibili</vt:lpstr>
      <vt:lpstr>COMPROPRIETA</vt:lpstr>
      <vt:lpstr>INCEDIBILI</vt:lpstr>
      <vt:lpstr>ASTE</vt:lpstr>
      <vt:lpstr>CALCIOMERCATO</vt:lpstr>
    </vt:vector>
  </TitlesOfParts>
  <Company>sanpaoloIMI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U046282</dc:creator>
  <cp:lastModifiedBy>DONATELLI IVO</cp:lastModifiedBy>
  <dcterms:created xsi:type="dcterms:W3CDTF">2006-09-04T08:57:47Z</dcterms:created>
  <dcterms:modified xsi:type="dcterms:W3CDTF">2026-05-24T22:23:36Z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etDate">
    <vt:lpwstr>2021-08-23T15:06:16Z</vt:lpwstr>
  </property>
  <property fmtid="{D5CDD505-2E9C-101B-9397-08002B2CF9AE}" pid="4" name="MSIP_Label_5f5fe31f-9de1-4167-a753-111c0df8115f_Method">
    <vt:lpwstr>Standard</vt:lpwstr>
  </property>
  <property fmtid="{D5CDD505-2E9C-101B-9397-08002B2CF9AE}" pid="5" name="MSIP_Label_5f5fe31f-9de1-4167-a753-111c0df8115f_Name">
    <vt:lpwstr>5f5fe31f-9de1-4167-a753-111c0df8115f</vt:lpwstr>
  </property>
  <property fmtid="{D5CDD505-2E9C-101B-9397-08002B2CF9AE}" pid="6" name="MSIP_Label_5f5fe31f-9de1-4167-a753-111c0df8115f_SiteId">
    <vt:lpwstr>cc4baf00-15c9-48dd-9f59-88c98bde2be7</vt:lpwstr>
  </property>
  <property fmtid="{D5CDD505-2E9C-101B-9397-08002B2CF9AE}" pid="7" name="MSIP_Label_5f5fe31f-9de1-4167-a753-111c0df8115f_ActionId">
    <vt:lpwstr>cbe1fb9e-832b-4c1a-ac63-dc80491cb508</vt:lpwstr>
  </property>
  <property fmtid="{D5CDD505-2E9C-101B-9397-08002B2CF9AE}" pid="8" name="MSIP_Label_5f5fe31f-9de1-4167-a753-111c0df8115f_ContentBits">
    <vt:lpwstr>0</vt:lpwstr>
  </property>
</Properties>
</file>